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085" windowHeight="730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<sst xmlns="http://schemas.openxmlformats.org/spreadsheetml/2006/main" count="3662" uniqueCount="2964">
  <si>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</si>
  <si>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</si>
  <si>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</si>
  <si>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</si>
  <si>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</si>
  <si>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</si>
  <si>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</si>
  <si>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</si>
  <si>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</si>
  <si>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</si>
  <si>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</si>
  <si>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</si>
  <si>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</si>
  <si>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</si>
  <si>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</si>
  <si>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</si>
  <si>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</si>
  <si>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</si>
  <si>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</si>
  <si>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</si>
  <si>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</si>
  <si>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</si>
  <si>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</si>
  <si>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</si>
  <si>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</si>
  <si>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</si>
  <si>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</si>
  <si>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</si>
  <si>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</si>
  <si>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</si>
  <si>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</si>
  <si>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</si>
  <si>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</si>
  <si>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</si>
  <si>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</si>
  <si>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</si>
  <si>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</si>
  <si>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</si>
  <si>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</si>
  <si>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</si>
  <si>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</si>
  <si>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</si>
  <si>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</si>
  <si>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</si>
  <si>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</si>
  <si>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</si>
  <si>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</si>
  <si>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</si>
  <si>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</si>
  <si>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</si>
  <si>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</si>
  <si>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</si>
  <si>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</si>
  <si>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</si>
  <si>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</si>
  <si>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</si>
  <si>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</si>
  <si>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</si>
  <si>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</si>
  <si>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</si>
  <si>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</si>
  <si>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</si>
  <si>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</si>
  <si>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</si>
  <si>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</si>
  <si>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</si>
  <si>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</si>
  <si>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</si>
  <si>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</si>
  <si>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</si>
  <si>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</si>
  <si>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</si>
  <si>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</si>
  <si>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</si>
  <si>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</si>
  <si>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</si>
  <si>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</si>
  <si>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</si>
  <si>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</si>
  <si>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</si>
  <si>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</si>
  <si>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</si>
  <si>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</si>
  <si>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</si>
  <si>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</si>
  <si>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</si>
  <si>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</si>
  <si>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</si>
  <si>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</si>
  <si>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</si>
  <si>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</si>
  <si>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</si>
  <si>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</si>
  <si>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</si>
  <si>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</si>
  <si>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</si>
  <si>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</si>
  <si>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</si>
  <si>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</si>
  <si>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</si>
  <si>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</si>
  <si>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</si>
  <si>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</si>
  <si>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</si>
  <si>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</si>
  <si>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</si>
  <si>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</si>
  <si>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</si>
  <si>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</si>
  <si>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</si>
  <si>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</si>
  <si>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</si>
  <si>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</si>
  <si>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</si>
  <si>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</si>
  <si>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</si>
  <si>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</si>
  <si>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</si>
  <si>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</si>
  <si>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</si>
  <si>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</si>
  <si>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</si>
  <si>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</si>
  <si>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</si>
  <si>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</si>
  <si>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</si>
  <si>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</si>
  <si>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</si>
  <si>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</si>
  <si>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</si>
  <si>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</si>
  <si>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</si>
  <si>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</si>
  <si>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</si>
  <si>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</si>
  <si>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</si>
  <si>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</si>
  <si>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</si>
  <si>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</si>
  <si>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</si>
  <si>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</si>
  <si>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</si>
  <si>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</si>
  <si>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</si>
  <si>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</si>
  <si>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</si>
  <si>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</si>
  <si>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</si>
  <si>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</si>
  <si>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</si>
  <si>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</si>
  <si>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</si>
  <si>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</si>
  <si>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</si>
  <si>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</si>
  <si>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</si>
  <si>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</si>
  <si>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</si>
  <si>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</si>
  <si>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</si>
  <si>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</si>
  <si>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</si>
  <si>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</si>
  <si>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</si>
  <si>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</si>
  <si>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</si>
  <si>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</si>
  <si>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</si>
  <si>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</si>
  <si>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</si>
  <si>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</si>
  <si>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</si>
  <si>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</si>
  <si>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</si>
  <si>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</si>
  <si>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</si>
  <si>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</si>
  <si>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</si>
  <si>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</si>
  <si>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</si>
  <si>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</si>
  <si>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</si>
  <si>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</si>
  <si>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</si>
  <si>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</si>
  <si>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</si>
  <si>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</si>
  <si>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</si>
  <si>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</si>
  <si>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</si>
  <si>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</si>
  <si>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</si>
  <si>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</si>
  <si>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</si>
  <si>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</si>
  <si>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</si>
  <si>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</si>
  <si>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</si>
  <si>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</si>
  <si>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</si>
  <si>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</si>
  <si>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</si>
  <si>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</si>
  <si>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</si>
  <si>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</si>
  <si>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</si>
  <si>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</si>
  <si>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</si>
  <si>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</si>
  <si>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</si>
  <si>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</si>
  <si>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</si>
  <si>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</si>
  <si>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</si>
  <si>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</si>
  <si>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</si>
  <si>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</si>
  <si>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</si>
  <si>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</si>
  <si>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</si>
  <si>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</si>
  <si>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</si>
  <si>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</si>
  <si>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</si>
  <si>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</si>
  <si>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</si>
  <si>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</si>
  <si>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</si>
  <si>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</si>
  <si>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</si>
  <si>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</si>
  <si>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</si>
  <si>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</si>
  <si>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</si>
  <si>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</si>
  <si>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</si>
  <si>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</si>
  <si>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</si>
  <si>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</si>
  <si>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</si>
  <si>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</si>
  <si>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</si>
  <si>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</si>
  <si>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</si>
  <si>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</si>
  <si>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</si>
  <si>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</si>
  <si>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</si>
  <si>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</si>
  <si>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</si>
  <si>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</si>
  <si>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</si>
  <si>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</si>
  <si>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</si>
  <si>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</si>
  <si>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</si>
  <si>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</si>
  <si>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</si>
  <si>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</si>
  <si>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</si>
  <si>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</si>
  <si>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</si>
  <si>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</si>
  <si>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</si>
  <si>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</si>
  <si>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</si>
  <si>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</si>
  <si>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</si>
  <si>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</si>
  <si>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</si>
  <si>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</si>
  <si>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</si>
  <si>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</si>
  <si>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</si>
  <si>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</si>
  <si>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</si>
  <si>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</si>
  <si>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</si>
  <si>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</si>
  <si>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</si>
  <si>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</si>
  <si>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</si>
  <si>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</si>
  <si>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</si>
  <si>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</si>
  <si>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</si>
  <si>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</si>
  <si>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</si>
  <si>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</si>
  <si>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</si>
  <si>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</si>
  <si>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</si>
  <si>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</si>
  <si>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</si>
  <si>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</si>
  <si>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</si>
  <si>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</si>
  <si>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</si>
  <si>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</si>
  <si>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</si>
  <si>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</si>
  <si>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</si>
  <si>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</si>
  <si>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</si>
  <si>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</si>
  <si>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</si>
  <si>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</si>
  <si>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</si>
  <si>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</si>
  <si>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</si>
  <si>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</si>
  <si>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</si>
  <si>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</si>
  <si>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</si>
  <si>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</si>
  <si>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</si>
  <si>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</si>
  <si>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</si>
  <si>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</si>
  <si>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</si>
  <si>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</si>
  <si>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</si>
  <si>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</si>
  <si>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</si>
  <si>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</si>
  <si>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</si>
  <si>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</si>
  <si>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</si>
  <si>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</si>
  <si>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</si>
  <si>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</si>
  <si>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</si>
  <si>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</si>
  <si>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</si>
  <si>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</si>
  <si>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</si>
  <si>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</si>
  <si>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</si>
  <si>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</si>
  <si>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</si>
  <si>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</si>
  <si>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</si>
  <si>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</si>
  <si>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</si>
  <si>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</si>
  <si>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</si>
  <si>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</si>
  <si>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</si>
  <si>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</si>
  <si>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</si>
  <si>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</si>
  <si>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</si>
  <si>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</si>
  <si>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</si>
  <si>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</si>
  <si>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</si>
  <si>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</si>
  <si>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</si>
  <si>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</si>
  <si>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</si>
  <si>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</si>
  <si>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</si>
  <si>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</si>
  <si>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</si>
  <si>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</si>
  <si>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</si>
  <si>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</si>
  <si>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</si>
  <si>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</si>
  <si>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</si>
  <si>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</si>
  <si>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</si>
  <si>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</si>
  <si>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</si>
  <si>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</si>
  <si>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</si>
  <si>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</si>
  <si>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</si>
  <si>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</si>
  <si>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</si>
  <si>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</si>
  <si>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</si>
  <si>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</si>
  <si>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</si>
  <si>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</si>
  <si>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</si>
  <si>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</si>
  <si>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</si>
  <si>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</si>
  <si>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</si>
  <si>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</si>
  <si>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</si>
  <si>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</si>
  <si>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</si>
  <si>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</si>
  <si>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</si>
  <si>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</si>
  <si>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</si>
  <si>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</si>
  <si>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</si>
  <si>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</si>
  <si>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</si>
  <si>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</si>
  <si>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</si>
  <si>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</si>
  <si>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</si>
  <si>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</si>
  <si>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</si>
  <si>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</si>
  <si>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</si>
  <si>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</si>
  <si>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</si>
  <si>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</si>
  <si>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</si>
  <si>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</si>
  <si>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</si>
  <si>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</si>
  <si>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</si>
  <si>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</si>
  <si>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</si>
  <si>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</si>
  <si>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</si>
  <si>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</si>
  <si>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</si>
  <si>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</si>
  <si>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</si>
  <si>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</si>
  <si>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</si>
  <si>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</si>
  <si>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</si>
  <si>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</si>
  <si>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</si>
  <si>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</si>
  <si>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</si>
  <si>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</si>
  <si>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</si>
  <si>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</si>
  <si>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</si>
  <si>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</si>
  <si>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</si>
  <si>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</si>
  <si>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</si>
  <si>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</si>
  <si>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</si>
  <si>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</si>
  <si>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</si>
  <si>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</si>
  <si>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</si>
  <si>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</si>
  <si>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</si>
  <si>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</si>
  <si>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</si>
  <si>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</si>
  <si>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</si>
  <si>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</si>
  <si>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</si>
  <si>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</si>
  <si>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</si>
  <si>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</si>
  <si>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</si>
  <si>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</si>
  <si>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</si>
  <si>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</si>
  <si>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</si>
  <si>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</si>
  <si>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</si>
  <si>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</si>
  <si>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</si>
  <si>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</si>
  <si>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</si>
  <si>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</si>
  <si>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</si>
  <si>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</si>
  <si>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</si>
  <si>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</si>
  <si>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</si>
  <si>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</si>
  <si>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</si>
  <si>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</si>
  <si>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</si>
  <si>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</si>
  <si>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</si>
  <si>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</si>
  <si>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</si>
  <si>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</si>
  <si>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</si>
  <si>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</si>
  <si>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</si>
  <si>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</si>
  <si>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</si>
  <si>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</si>
  <si>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</si>
  <si>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</si>
  <si>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</si>
  <si>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</si>
  <si>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</si>
  <si>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</si>
  <si>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</si>
  <si>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</si>
  <si>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</si>
  <si>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</si>
  <si>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</si>
  <si>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</si>
  <si>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</si>
  <si>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</si>
  <si>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</si>
  <si>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</si>
  <si>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</si>
  <si>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</si>
  <si>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</si>
  <si>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</si>
  <si>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</si>
  <si>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</si>
  <si>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</si>
  <si>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</si>
  <si>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</si>
  <si>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</si>
  <si>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</si>
  <si>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</si>
  <si>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</si>
  <si>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</si>
  <si>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</si>
  <si>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</si>
  <si>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</si>
  <si>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</si>
  <si>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</si>
  <si>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</si>
  <si>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</si>
  <si>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</si>
  <si>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</si>
  <si>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</si>
  <si>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</si>
  <si>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</si>
  <si>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</si>
  <si>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</si>
  <si>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</si>
  <si>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</si>
  <si>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</si>
  <si>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</si>
  <si>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</si>
  <si>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</si>
  <si>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</si>
  <si>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</si>
  <si>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</si>
  <si>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</si>
  <si>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</si>
  <si>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</si>
  <si>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</si>
  <si>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</si>
  <si>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</si>
  <si>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</si>
  <si>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</si>
  <si>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</si>
  <si>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</si>
  <si>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</si>
  <si>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</si>
  <si>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</si>
  <si>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</si>
  <si>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</si>
  <si>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</si>
  <si>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</si>
  <si>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</si>
  <si>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</si>
  <si>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</si>
  <si>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</si>
  <si>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</si>
  <si>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</si>
  <si>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</si>
  <si>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</si>
  <si>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</si>
  <si>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</si>
  <si>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</si>
  <si>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</si>
  <si>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</si>
  <si>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</si>
  <si>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</si>
  <si>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</si>
  <si>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</si>
  <si>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</si>
  <si>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</si>
  <si>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</si>
  <si>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</si>
  <si>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</si>
  <si>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</si>
  <si>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</si>
  <si>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</si>
  <si>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</si>
  <si>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</si>
  <si>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</si>
  <si>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</si>
  <si>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</si>
  <si>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</si>
  <si>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</si>
  <si>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</si>
  <si>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</si>
  <si>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</si>
  <si>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</si>
  <si>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</si>
  <si>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</si>
  <si>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</si>
  <si>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</si>
  <si>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</si>
  <si>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</si>
  <si>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</si>
  <si>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</si>
  <si>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</si>
  <si>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</si>
  <si>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</si>
  <si>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</si>
  <si>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</si>
  <si>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</si>
  <si>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</si>
  <si>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</si>
  <si>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</si>
  <si>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</si>
  <si>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</si>
  <si>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</si>
  <si>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</si>
  <si>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</si>
  <si>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</si>
  <si>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</si>
  <si>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</si>
  <si>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</si>
  <si>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</si>
  <si>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</si>
  <si>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</si>
  <si>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</si>
  <si>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</si>
  <si>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</si>
  <si>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</si>
  <si>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</si>
  <si>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</si>
  <si>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</si>
  <si>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</si>
  <si>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</si>
  <si>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</si>
  <si>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</si>
  <si>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</si>
  <si>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</si>
  <si>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</si>
  <si>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</si>
  <si>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</si>
  <si>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</si>
  <si>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</si>
  <si>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</si>
  <si>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</si>
  <si>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</si>
  <si>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</si>
  <si>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</si>
  <si>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</si>
  <si>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</si>
  <si>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</si>
  <si>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</si>
  <si>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</si>
  <si>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</si>
  <si>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</si>
  <si>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</si>
  <si>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</si>
  <si>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</si>
  <si>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</si>
  <si>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</si>
  <si>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</si>
  <si>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</si>
  <si>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</si>
  <si>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</si>
  <si>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</si>
  <si>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</si>
  <si>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</si>
  <si>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</si>
  <si>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</si>
  <si>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</si>
  <si>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</si>
  <si>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</si>
  <si>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</si>
  <si>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</si>
  <si>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</si>
  <si>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</si>
  <si>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</si>
  <si>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</si>
  <si>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</si>
  <si>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</si>
  <si>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</si>
  <si>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</si>
  <si>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</si>
  <si>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</si>
  <si>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</si>
  <si>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</si>
  <si>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</si>
  <si>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</si>
  <si>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</si>
  <si>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</si>
  <si>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</si>
  <si>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</si>
  <si>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</si>
  <si>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</si>
  <si>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</si>
  <si>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</si>
  <si>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</si>
  <si>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</si>
  <si>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</si>
  <si>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</si>
  <si>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</si>
  <si>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</si>
  <si>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</si>
  <si>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</si>
  <si>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</si>
  <si>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</si>
  <si>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</si>
  <si>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</si>
  <si>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</si>
  <si>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</si>
  <si>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</si>
  <si>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</si>
  <si>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</si>
  <si>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</si>
  <si>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</si>
  <si>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</si>
  <si>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</si>
  <si>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</si>
  <si>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</si>
  <si>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</si>
  <si>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</si>
  <si>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</si>
  <si>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</si>
  <si>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</si>
  <si>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</si>
  <si>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</si>
  <si>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</si>
  <si>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</si>
  <si>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</si>
  <si>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</si>
  <si>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</si>
  <si>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</si>
  <si>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</si>
  <si>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</si>
  <si>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</si>
  <si>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</si>
  <si>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</si>
  <si>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</si>
  <si>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</si>
  <si>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</si>
  <si>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</si>
  <si>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</si>
  <si>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</si>
  <si>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</si>
  <si>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</si>
  <si>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</si>
  <si>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</si>
  <si>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</si>
  <si>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</si>
  <si>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</si>
  <si>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</si>
  <si>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</si>
  <si>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</si>
  <si>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</si>
  <si>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</si>
  <si>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</si>
  <si>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</si>
  <si>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</si>
  <si>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</si>
  <si>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</si>
  <si>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</si>
  <si>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</si>
  <si>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</si>
  <si>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</si>
  <si>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</si>
  <si>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</si>
  <si>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</si>
  <si>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</si>
  <si>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</si>
  <si>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</si>
  <si>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</si>
  <si>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</si>
  <si>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</si>
  <si>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</si>
  <si>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</si>
  <si>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</si>
  <si>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</si>
  <si>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</si>
  <si>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</si>
  <si>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</si>
  <si>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</si>
  <si>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</si>
  <si>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</si>
  <si>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</si>
  <si>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</si>
  <si>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</si>
  <si>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</si>
  <si>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</si>
  <si>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</si>
  <si>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</si>
  <si>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</si>
  <si>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</si>
  <si>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</si>
  <si>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</si>
  <si>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</si>
  <si>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</si>
  <si>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</si>
  <si>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</si>
  <si>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</si>
  <si>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</si>
  <si>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</si>
  <si>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</si>
  <si>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</si>
  <si>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</si>
  <si>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</si>
  <si>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</si>
  <si>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</si>
  <si>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</si>
  <si>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</si>
  <si>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</si>
  <si>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</si>
  <si>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</si>
  <si>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</si>
  <si>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</si>
  <si>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</si>
  <si>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</si>
  <si>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</si>
  <si>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</si>
  <si>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</si>
  <si>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</si>
  <si>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</si>
  <si>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</si>
  <si>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</si>
  <si>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</si>
  <si>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</si>
  <si>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</si>
  <si>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</si>
  <si>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</si>
  <si>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</si>
  <si>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</si>
  <si>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</si>
  <si>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</si>
  <si>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</si>
  <si>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</si>
  <si>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</si>
  <si>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</si>
  <si>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</si>
  <si>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</si>
  <si>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</si>
  <si>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</si>
  <si>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</si>
  <si>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</si>
  <si>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</si>
  <si>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</si>
  <si>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</si>
  <si>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</si>
  <si>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</si>
  <si>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</si>
  <si>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</si>
  <si>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</si>
  <si>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</si>
  <si>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</si>
  <si>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</si>
  <si>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</si>
  <si>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</si>
  <si>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</si>
  <si>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</si>
  <si>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</si>
  <si>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</si>
  <si>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</si>
  <si>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</si>
  <si>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</si>
  <si>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</si>
  <si>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</si>
  <si>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</si>
  <si>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</si>
  <si>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</si>
  <si>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</si>
  <si>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</si>
  <si>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</si>
  <si>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</si>
  <si>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</si>
  <si>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</si>
  <si>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</si>
  <si>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</si>
  <si>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</si>
  <si>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</si>
  <si>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</si>
  <si>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</si>
  <si>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</si>
  <si>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</si>
  <si>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</si>
  <si>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</si>
  <si>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</si>
  <si>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</si>
  <si>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</si>
  <si>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</si>
  <si>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</si>
  <si>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</si>
  <si>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</si>
  <si>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</si>
  <si>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</si>
  <si>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</si>
  <si>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</si>
  <si>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</si>
  <si>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</si>
  <si>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</si>
  <si>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</si>
  <si>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</si>
  <si>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</si>
  <si>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</si>
  <si>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</si>
  <si>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</si>
  <si>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</si>
  <si>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</si>
  <si>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</si>
  <si>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</si>
  <si>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</si>
  <si>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</si>
  <si>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</si>
  <si>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</si>
  <si>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</si>
  <si>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</si>
  <si>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</si>
  <si>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</si>
  <si>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</si>
  <si>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</si>
  <si>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</si>
  <si>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</si>
  <si>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</si>
  <si>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</si>
  <si>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</si>
  <si>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</si>
  <si>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</si>
  <si>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</si>
  <si>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</si>
  <si>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</si>
  <si>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</si>
  <si>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</si>
  <si>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</si>
  <si>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</si>
  <si>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</si>
  <si>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</si>
  <si>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</si>
  <si>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</si>
  <si>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</si>
  <si>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</si>
  <si>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</si>
  <si>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</si>
  <si>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</si>
  <si>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</si>
  <si>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</si>
  <si>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</si>
  <si>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</si>
  <si>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</si>
  <si>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</si>
  <si>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</si>
  <si>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</si>
  <si>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</si>
  <si>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</si>
  <si>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</si>
  <si>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</si>
  <si>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</si>
  <si>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</si>
  <si>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</si>
  <si>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</si>
  <si>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</si>
  <si>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</si>
  <si>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</si>
  <si>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</si>
  <si>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</si>
  <si>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</si>
  <si>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</si>
  <si>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</si>
  <si>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</si>
  <si>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</si>
  <si>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</si>
  <si>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</si>
  <si>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</si>
  <si>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</si>
  <si>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</si>
  <si>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</si>
  <si>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</si>
  <si>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</si>
  <si>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</si>
  <si>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</si>
  <si>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</si>
  <si>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</si>
  <si>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</si>
  <si>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</si>
  <si>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</si>
  <si>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</si>
  <si>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</si>
  <si>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</si>
  <si>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</si>
  <si>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</si>
  <si>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</si>
  <si>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</si>
  <si>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</si>
  <si>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</si>
  <si>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</si>
  <si>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</si>
  <si>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</si>
  <si>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</si>
  <si>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</si>
  <si>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</si>
  <si>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</si>
  <si>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</si>
  <si>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</si>
  <si>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</si>
  <si>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</si>
  <si>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</si>
  <si>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</si>
  <si>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</si>
  <si>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</si>
  <si>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</si>
  <si>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</si>
  <si>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</si>
  <si>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</si>
  <si>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</si>
  <si>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</si>
  <si>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</si>
  <si>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</si>
  <si>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</si>
  <si>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</si>
  <si>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</si>
  <si>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</si>
  <si>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</si>
  <si>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</si>
  <si>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</si>
  <si>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</si>
  <si>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</si>
  <si>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</si>
  <si>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</si>
  <si>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</si>
  <si>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</si>
  <si>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</si>
  <si>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</si>
  <si>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</si>
  <si>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</si>
  <si>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</si>
  <si>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</si>
  <si>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</si>
  <si>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</si>
  <si>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</si>
  <si>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</si>
  <si>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</si>
  <si>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</si>
  <si>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</si>
  <si>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</si>
  <si>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</si>
  <si>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</si>
  <si>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</si>
  <si>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</si>
  <si>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</si>
  <si>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</si>
  <si>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</si>
  <si>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</si>
  <si>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</si>
  <si>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</si>
  <si>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</si>
  <si>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</si>
  <si>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</si>
  <si>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</si>
  <si>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</si>
  <si>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</si>
  <si>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</si>
  <si>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</si>
  <si>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</si>
  <si>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</si>
  <si>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</si>
  <si>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</si>
  <si>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</si>
  <si>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</si>
  <si>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</si>
  <si>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</si>
  <si>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</si>
  <si>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</si>
  <si>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</si>
  <si>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</si>
  <si>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</si>
  <si>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</si>
  <si>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</si>
  <si>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</si>
  <si>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</si>
  <si>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</si>
  <si>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</si>
  <si>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</si>
  <si>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</si>
  <si>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</si>
  <si>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</si>
  <si>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</si>
  <si>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</si>
  <si>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</si>
  <si>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</si>
  <si>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</si>
  <si>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</si>
  <si>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</si>
  <si>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</si>
  <si>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</si>
  <si>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</si>
  <si>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</si>
  <si>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</si>
  <si>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</si>
  <si>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</si>
  <si>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</si>
  <si>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</si>
  <si>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</si>
  <si>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</si>
  <si>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</si>
  <si>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</si>
  <si>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</si>
  <si>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</si>
  <si>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</si>
  <si>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</si>
  <si>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</si>
  <si>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</si>
  <si>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</si>
  <si>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</si>
  <si>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</si>
  <si>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</si>
  <si>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</si>
  <si>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</si>
  <si>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</si>
  <si>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</si>
  <si>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</si>
  <si>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</si>
  <si>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</si>
  <si>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</si>
  <si>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</si>
  <si>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</si>
  <si>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</si>
  <si>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</si>
  <si>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</si>
  <si>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</si>
  <si>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</si>
  <si>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</si>
  <si>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</si>
  <si>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</si>
  <si>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</si>
  <si>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</si>
  <si>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</si>
  <si>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</si>
  <si>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</si>
  <si>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</si>
  <si>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</si>
  <si>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</si>
  <si>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</si>
  <si>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</si>
  <si>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</si>
  <si>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</si>
  <si>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</si>
  <si>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</si>
  <si>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</si>
  <si>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</si>
  <si>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</si>
  <si>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</si>
  <si>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</si>
  <si>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</si>
  <si>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</si>
  <si>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</si>
  <si>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</si>
  <si>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</si>
  <si>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</si>
  <si>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</si>
  <si>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</si>
  <si>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</si>
  <si>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</si>
  <si>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</si>
  <si>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</si>
  <si>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</si>
  <si>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</si>
  <si>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</si>
  <si>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</si>
  <si>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</si>
  <si>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</si>
  <si>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</si>
  <si>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</si>
  <si>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</si>
  <si>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</si>
  <si>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</si>
  <si>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</si>
  <si>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</si>
  <si>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</si>
  <si>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</si>
  <si>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</si>
  <si>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</si>
  <si>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</si>
  <si>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</si>
  <si>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</si>
  <si>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</si>
  <si>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</si>
  <si>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</si>
  <si>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</si>
  <si>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</si>
  <si>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</si>
  <si>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</si>
  <si>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</si>
  <si>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</si>
  <si>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</si>
  <si>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</si>
  <si>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</si>
  <si>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</si>
  <si>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</si>
  <si>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</si>
  <si>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</si>
  <si>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</si>
  <si>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</si>
  <si>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</si>
  <si>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</si>
  <si>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</si>
  <si>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</si>
  <si>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</si>
  <si>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</si>
  <si>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</si>
  <si>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</si>
  <si>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</si>
  <si>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</si>
  <si>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</si>
  <si>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</si>
  <si>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</si>
  <si>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</si>
  <si>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</si>
  <si>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</si>
  <si>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</si>
  <si>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</si>
  <si>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</si>
  <si>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</si>
  <si>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</si>
  <si>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</si>
  <si>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</si>
  <si>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</si>
  <si>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</si>
  <si>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</si>
  <si>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</si>
  <si>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</si>
  <si>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</si>
  <si>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</si>
  <si>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</si>
  <si>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</si>
  <si>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</si>
  <si>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</si>
  <si>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</si>
  <si>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</si>
  <si>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</si>
  <si>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</si>
  <si>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</si>
  <si>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</si>
  <si>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</si>
  <si>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</si>
  <si>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</si>
  <si>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</si>
  <si>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</si>
  <si>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</si>
  <si>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</si>
  <si>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</si>
  <si>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</si>
  <si>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</si>
  <si>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</si>
  <si>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</si>
  <si>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</si>
  <si>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</si>
  <si>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</si>
  <si>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</si>
  <si>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</si>
  <si>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</si>
  <si>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</si>
  <si>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</si>
  <si>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</si>
  <si>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</si>
  <si>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</si>
  <si>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</si>
  <si>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</si>
  <si>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</si>
  <si>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</si>
  <si>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</si>
  <si>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</si>
  <si>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</si>
  <si>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</si>
  <si>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</si>
  <si>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</si>
  <si>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</si>
  <si>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</si>
  <si>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</si>
  <si>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</si>
  <si>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</si>
  <si>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</si>
  <si>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</si>
  <si>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</si>
  <si>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</si>
  <si>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</si>
  <si>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</si>
  <si>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</si>
  <si>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</si>
  <si>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</si>
  <si>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</si>
  <si>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</si>
  <si>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</si>
  <si>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</si>
  <si>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</si>
  <si>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</si>
  <si>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</si>
  <si>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</si>
  <si>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</si>
  <si>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</si>
  <si>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</si>
  <si>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</si>
  <si>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</si>
  <si>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</si>
  <si>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</si>
  <si>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</si>
  <si>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</si>
  <si>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</si>
  <si>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</si>
  <si>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</si>
  <si>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</si>
  <si>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</si>
  <si>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</si>
  <si>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</si>
  <si>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</si>
  <si>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</si>
  <si>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</si>
  <si>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</si>
  <si>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</si>
  <si>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</si>
  <si>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</si>
  <si>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</si>
  <si>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</si>
  <si>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</si>
  <si>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</si>
  <si>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</si>
  <si>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</si>
  <si>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</si>
  <si>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</si>
  <si>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</si>
  <si>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</si>
  <si>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</si>
  <si>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</si>
  <si>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</si>
  <si>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</si>
  <si>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</si>
  <si>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</si>
  <si>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</si>
  <si>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</si>
  <si>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</si>
  <si>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</si>
  <si>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</si>
  <si>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</si>
  <si>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</si>
  <si>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</si>
  <si>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</si>
  <si>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</si>
  <si>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</si>
  <si>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</si>
  <si>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</si>
  <si>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</si>
  <si>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</si>
  <si>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</si>
  <si>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</si>
  <si>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</si>
  <si>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</si>
  <si>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</si>
  <si>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</si>
  <si>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</si>
  <si>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</si>
  <si>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</si>
  <si>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</si>
  <si>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</si>
  <si>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</si>
  <si>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</si>
  <si>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</si>
  <si>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</si>
  <si>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</si>
  <si>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</si>
  <si>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</si>
  <si>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</si>
  <si>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</si>
  <si>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</si>
  <si>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</si>
  <si>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</si>
  <si>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</si>
  <si>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</si>
  <si>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</si>
  <si>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</si>
  <si>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</si>
  <si>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</si>
  <si>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</si>
  <si>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</si>
  <si>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</si>
  <si>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</si>
  <si>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</si>
  <si>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</si>
  <si>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</si>
  <si>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</si>
  <si>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</si>
  <si>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</si>
  <si>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</si>
  <si>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</si>
  <si>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</si>
  <si>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</si>
  <si>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</si>
  <si>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</si>
  <si>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</si>
  <si>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</si>
  <si>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</si>
  <si>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</si>
  <si>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</si>
  <si>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</si>
  <si>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</si>
  <si>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</si>
  <si>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</si>
  <si>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</si>
  <si>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</si>
  <si>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</si>
  <si>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</si>
  <si>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</si>
  <si>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</si>
  <si>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</si>
  <si>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</si>
  <si>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</si>
  <si>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</si>
  <si>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</si>
  <si>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</si>
  <si>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</si>
  <si>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</si>
  <si>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</si>
  <si>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</si>
  <si>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</si>
  <si>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</si>
  <si>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</si>
  <si>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</si>
  <si>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</si>
  <si>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</si>
  <si>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</si>
  <si>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</si>
  <si>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</si>
  <si>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</si>
  <si>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</si>
  <si>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</si>
  <si>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</si>
  <si>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</si>
  <si>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</si>
  <si>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</si>
  <si>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</si>
  <si>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</si>
  <si>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</si>
  <si>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</si>
  <si>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</si>
  <si>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</si>
  <si>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</si>
  <si>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</si>
  <si>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</si>
  <si>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</si>
  <si>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</si>
  <si>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</si>
  <si>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</si>
  <si>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</si>
  <si>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</si>
  <si>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</si>
  <si>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</si>
  <si>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</si>
  <si>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</si>
  <si>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</si>
  <si>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</si>
  <si>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</si>
  <si>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</si>
  <si>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</si>
  <si>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</si>
  <si>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</si>
  <si>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</si>
  <si>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</si>
  <si>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</si>
  <si>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</si>
  <si>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</si>
  <si>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</si>
  <si>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</si>
  <si>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</si>
  <si>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</si>
  <si>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</si>
  <si>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</si>
  <si>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</si>
  <si>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</si>
  <si>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</si>
  <si>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</si>
  <si>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</si>
  <si>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</si>
  <si>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</si>
  <si>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</si>
  <si>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</si>
  <si>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</si>
  <si>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</si>
  <si>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</si>
  <si>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</si>
  <si>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</si>
  <si>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</si>
  <si>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</si>
  <si>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</si>
  <si>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</si>
  <si>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</si>
  <si>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</si>
  <si>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</si>
  <si>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</si>
  <si>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</si>
  <si>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</si>
  <si>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</si>
  <si>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</si>
  <si>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</si>
  <si>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</si>
  <si>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</si>
  <si>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</si>
  <si>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</si>
  <si>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</si>
  <si>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</si>
  <si>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</si>
  <si>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</si>
  <si>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</si>
  <si>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</si>
  <si>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</si>
  <si>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</si>
  <si>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</si>
  <si>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</si>
  <si>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</si>
  <si>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</si>
  <si>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</si>
  <si>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</si>
  <si>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</si>
  <si>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</si>
  <si>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</si>
  <si>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</si>
  <si>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</si>
  <si>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</si>
  <si>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</si>
  <si>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</si>
  <si>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</si>
  <si>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</si>
  <si>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</si>
  <si>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</si>
  <si>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</si>
  <si>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</si>
  <si>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</si>
  <si>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</si>
  <si>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</si>
  <si>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</si>
  <si>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</si>
  <si>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</si>
  <si>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</si>
  <si>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</si>
  <si>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</si>
  <si>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</si>
  <si>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</si>
  <si>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</si>
  <si>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</si>
  <si>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</si>
  <si>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</si>
  <si>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</si>
  <si>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</si>
  <si>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</si>
  <si>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</si>
  <si>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</si>
  <si>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</si>
  <si>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</si>
  <si>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</si>
  <si>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</si>
  <si>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</si>
  <si>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</si>
  <si>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</si>
  <si>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</si>
  <si>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</si>
  <si>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</si>
  <si>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</si>
  <si>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</si>
  <si>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</si>
  <si>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</si>
  <si>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</si>
  <si>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</si>
  <si>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</si>
  <si>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</si>
  <si>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</si>
  <si>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</si>
  <si>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</si>
  <si>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</si>
  <si>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</si>
  <si>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</si>
  <si>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</si>
  <si>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</si>
  <si>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</si>
  <si>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</si>
  <si>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</si>
  <si>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</si>
  <si>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</si>
  <si>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</si>
  <si>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</si>
  <si>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</si>
  <si>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</si>
  <si>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</si>
  <si>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</si>
  <si>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</si>
  <si>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</si>
  <si>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</si>
  <si>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</si>
  <si>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</si>
  <si>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</si>
  <si>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</si>
  <si>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</si>
  <si>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</si>
  <si>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</si>
  <si>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</si>
  <si>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</si>
  <si>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</si>
  <si>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</si>
  <si>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</si>
  <si>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</si>
  <si>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</si>
  <si>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</si>
  <si>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</si>
  <si>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</si>
  <si>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</si>
  <si>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</si>
  <si>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</si>
  <si>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</si>
  <si>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</si>
  <si>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</si>
  <si>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</si>
  <si>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</si>
  <si>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</si>
  <si>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</si>
  <si>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</si>
  <si>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</si>
  <si>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</si>
  <si>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</si>
  <si>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</si>
  <si>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</si>
  <si>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</si>
  <si>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</si>
  <si>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</si>
  <si>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</si>
  <si>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</si>
  <si>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</si>
  <si>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</si>
  <si>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</si>
  <si>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</si>
  <si>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</si>
  <si>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</si>
  <si>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</si>
  <si>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</si>
  <si>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</si>
  <si>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</si>
  <si>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</si>
  <si>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</si>
  <si>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</si>
  <si>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</si>
  <si>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</si>
  <si>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</si>
  <si>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</si>
  <si>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</si>
  <si>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</si>
  <si>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</si>
  <si>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</si>
  <si>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</si>
  <si>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</si>
  <si>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</si>
  <si>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</si>
  <si>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</si>
  <si>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</si>
  <si>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</si>
  <si>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</si>
  <si>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</si>
  <si>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</si>
  <si>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</si>
  <si>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</si>
  <si>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</si>
  <si>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</si>
  <si>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</si>
  <si>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</si>
  <si>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</si>
  <si>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</si>
  <si>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</si>
  <si>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</si>
  <si>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</si>
  <si>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</si>
  <si>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</si>
  <si>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</si>
  <si>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</si>
  <si>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</si>
  <si>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</si>
  <si>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</si>
  <si>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</si>
  <si>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</si>
  <si>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</si>
  <si>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</si>
  <si>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</si>
  <si>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</si>
  <si>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</si>
  <si>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</si>
  <si>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</si>
  <si>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</si>
  <si>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</si>
  <si>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</si>
  <si>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</si>
  <si>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</si>
  <si>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</si>
  <si>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</si>
  <si>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</si>
  <si>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</si>
  <si>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</si>
  <si>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</si>
  <si>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</si>
  <si>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</si>
  <si>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</si>
  <si>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</si>
  <si>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</si>
  <si>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</si>
  <si>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</si>
  <si>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</si>
  <si>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</si>
  <si>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</si>
  <si>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</si>
  <si>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</si>
  <si>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</si>
  <si>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</si>
  <si>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</si>
  <si>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</si>
  <si>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</si>
  <si>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</si>
  <si>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</si>
  <si>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</si>
  <si>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</si>
  <si>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</si>
  <si>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</si>
  <si>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</si>
  <si>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</si>
  <si>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</si>
  <si>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</si>
  <si>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</si>
  <si>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</si>
  <si>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</si>
  <si>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</si>
  <si>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</si>
  <si>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</si>
  <si>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</si>
  <si>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</si>
  <si>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</si>
  <si>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</si>
  <si>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</si>
  <si>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</si>
  <si>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</si>
  <si>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</si>
  <si>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</si>
  <si>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</si>
  <si>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</si>
  <si>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</si>
  <si>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</si>
  <si>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</si>
  <si>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</si>
  <si>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</si>
  <si>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</si>
  <si>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</si>
  <si>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</si>
  <si>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</si>
  <si>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</si>
  <si>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</si>
  <si>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</si>
  <si>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</si>
  <si>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</si>
  <si>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</si>
  <si>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</si>
  <si>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</si>
  <si>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</si>
  <si>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</si>
  <si>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</si>
  <si>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</si>
  <si>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</si>
  <si>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</si>
  <si>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</si>
  <si>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</si>
  <si>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</si>
  <si>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</si>
  <si>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</si>
  <si>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</si>
  <si>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</si>
  <si>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</si>
  <si>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</si>
  <si>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</si>
  <si>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</si>
  <si>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</si>
  <si>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</si>
  <si>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</si>
  <si>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</si>
  <si>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</si>
  <si>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</si>
  <si>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</si>
  <si>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</si>
  <si>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</si>
  <si>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</si>
  <si>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</si>
  <si>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</si>
  <si>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</si>
  <si>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</si>
  <si>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</si>
  <si>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</si>
  <si>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</si>
  <si>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</si>
  <si>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</si>
  <si>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</si>
  <si>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</si>
  <si>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</si>
  <si>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</si>
  <si>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</si>
  <si>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</si>
  <si>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</si>
  <si>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</si>
  <si>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</si>
  <si>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</si>
  <si>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</si>
  <si>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</si>
  <si>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</si>
  <si>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</si>
  <si>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</si>
  <si>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</si>
  <si>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</si>
  <si>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</si>
  <si>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</si>
  <si>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</si>
  <si>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</si>
  <si>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</si>
  <si>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</si>
  <si>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</si>
  <si>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</si>
  <si>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</si>
  <si>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</si>
  <si>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</si>
  <si>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</si>
  <si>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</si>
  <si>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</si>
  <si>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</si>
  <si>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</si>
  <si>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</si>
  <si>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</si>
  <si>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</si>
  <si>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</si>
  <si>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</si>
  <si>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</si>
  <si>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</si>
  <si>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</si>
  <si>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</si>
  <si>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</si>
  <si>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</si>
  <si>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</si>
  <si>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</si>
  <si>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</si>
  <si>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</si>
  <si>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</si>
  <si>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</si>
  <si>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</si>
  <si>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</si>
  <si>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</si>
  <si>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</si>
  <si>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</si>
  <si>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</si>
  <si>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</si>
  <si>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</si>
  <si>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</si>
  <si>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</si>
  <si>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</si>
  <si>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</si>
  <si>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</si>
  <si>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</si>
  <si>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</si>
  <si>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</si>
  <si>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</si>
  <si>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</si>
  <si>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</si>
  <si>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</si>
  <si>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</si>
  <si>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</si>
  <si>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</si>
  <si>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</si>
  <si>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</si>
  <si>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</si>
  <si>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</si>
  <si>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</si>
  <si>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</si>
  <si>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</si>
  <si>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</si>
  <si>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</si>
  <si>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</si>
  <si>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</si>
  <si>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</si>
  <si>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</si>
  <si>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</si>
  <si>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</si>
  <si>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</si>
  <si>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</si>
  <si>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</si>
  <si>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</si>
  <si>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</si>
  <si>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</si>
  <si>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</si>
  <si>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</si>
  <si>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</si>
  <si>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</si>
  <si>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</si>
  <si>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</si>
  <si>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</si>
  <si>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</si>
  <si>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</si>
  <si>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</si>
  <si>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</si>
  <si>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</si>
  <si>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</si>
  <si>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</si>
  <si>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</si>
  <si>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</si>
  <si>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</si>
  <si>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</si>
  <si>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</si>
  <si>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</si>
  <si>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</si>
  <si>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</si>
  <si>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</si>
  <si>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</si>
  <si>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</si>
  <si>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</si>
  <si>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</si>
  <si>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</si>
  <si>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</si>
  <si>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</si>
  <si>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</si>
  <si>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</si>
  <si>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</si>
  <si>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</si>
  <si>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</si>
  <si>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</si>
  <si>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</si>
  <si>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</si>
  <si>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</si>
  <si>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</si>
  <si>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</si>
  <si>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</si>
  <si>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</si>
  <si>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</si>
  <si>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</si>
  <si>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</si>
  <si>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</si>
  <si>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</si>
  <si>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</si>
  <si>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</si>
  <si>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</si>
  <si>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</si>
  <si>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</si>
  <si>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</si>
  <si>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</si>
  <si>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</si>
  <si>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</si>
  <si>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</si>
  <si>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</si>
  <si>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</si>
  <si>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</si>
  <si>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</si>
  <si>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</si>
  <si>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</si>
  <si>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</si>
  <si>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</si>
  <si>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</si>
  <si>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</si>
  <si>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</si>
  <si>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</si>
  <si>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</si>
  <si>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</si>
  <si>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</si>
  <si>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</si>
  <si>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</si>
  <si>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</si>
  <si>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</si>
  <si>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</si>
  <si>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</si>
  <si>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</si>
  <si>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</si>
  <si>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</si>
  <si>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</si>
  <si>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</si>
  <si>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</si>
  <si>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</si>
  <si>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</si>
  <si>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</si>
  <si>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</si>
  <si>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</si>
  <si>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</si>
  <si>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</si>
  <si>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</si>
  <si>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</si>
  <si>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</si>
  <si>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</si>
  <si>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</si>
  <si>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</si>
  <si>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</si>
  <si>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</si>
  <si>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</si>
  <si>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</si>
  <si>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</si>
  <si>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</si>
  <si>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</si>
  <si>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</si>
  <si>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</si>
  <si>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</si>
  <si>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</si>
  <si>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</si>
  <si>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</si>
  <si>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</si>
  <si>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</si>
  <si>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</si>
  <si>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</si>
  <si>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</si>
  <si>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</si>
  <si>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</si>
  <si>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</si>
  <si>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</si>
  <si>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</si>
  <si>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</si>
  <si>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</si>
  <si>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</si>
  <si>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</si>
  <si>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</si>
  <si>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</si>
  <si>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</si>
  <si>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</si>
  <si>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</si>
  <si>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</si>
  <si>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</si>
  <si>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</si>
  <si>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</si>
  <si>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</si>
  <si>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</si>
  <si>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</si>
  <si>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</si>
  <si>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</si>
  <si>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</si>
  <si>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</si>
  <si>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</si>
  <si>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</si>
  <si>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</si>
  <si>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</si>
  <si>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</si>
  <si>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</si>
  <si>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</si>
  <si>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</si>
  <si>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</si>
  <si>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</si>
  <si>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</si>
  <si>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</si>
  <si>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</si>
  <si>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</si>
  <si>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</si>
  <si>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</si>
  <si>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</si>
  <si>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</si>
  <si>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</si>
  <si>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</si>
  <si>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</si>
  <si>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</si>
  <si>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</si>
  <si>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</si>
  <si>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</si>
  <si>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</si>
  <si>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</si>
  <si>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</si>
  <si>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</si>
  <si>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</si>
  <si>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</si>
  <si>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</si>
  <si>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</si>
  <si>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</si>
  <si>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</si>
  <si>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</si>
  <si>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</si>
  <si>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</si>
  <si>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</si>
  <si>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</si>
  <si>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</si>
  <si>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</si>
  <si>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</si>
  <si>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</si>
  <si>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</si>
  <si>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</si>
  <si>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</si>
  <si>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</si>
  <si>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</si>
  <si>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</si>
  <si>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</si>
  <si>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</si>
  <si>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</si>
  <si>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</si>
  <si>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</si>
  <si>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</si>
  <si>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</si>
  <si>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</si>
  <si>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</si>
  <si>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</si>
  <si>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</si>
  <si>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</si>
  <si>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</si>
  <si>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</si>
  <si>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</si>
  <si>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</si>
  <si>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</si>
  <si>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</si>
  <si>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</si>
  <si>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</si>
  <si>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</si>
  <si>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</si>
  <si>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</si>
  <si>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</si>
  <si>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</si>
  <si>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</si>
  <si>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</si>
  <si>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</si>
  <si>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</si>
  <si>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</si>
  <si>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</si>
  <si>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</si>
  <si>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</si>
  <si>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</si>
  <si>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</si>
  <si>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</si>
  <si>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</si>
  <si>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</si>
  <si>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</si>
  <si>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</si>
  <si>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</si>
  <si>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</si>
  <si>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</si>
  <si>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</si>
  <si>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</si>
  <si>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</si>
  <si>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</si>
  <si>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</si>
  <si>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</si>
  <si>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</si>
  <si>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</si>
  <si>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</si>
  <si>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</si>
  <si>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</si>
  <si>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</si>
  <si>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</si>
  <si>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</si>
  <si>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</si>
  <si>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</si>
  <si>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</si>
  <si>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</si>
  <si>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</si>
  <si>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</si>
  <si>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</si>
  <si>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</si>
  <si>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</si>
  <si>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</si>
  <si>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</si>
  <si>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</si>
  <si>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</si>
  <si>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</si>
  <si>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</si>
  <si>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</si>
  <si>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</si>
  <si>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</si>
  <si>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</si>
  <si>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</si>
  <si>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</si>
  <si>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</si>
  <si>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</si>
  <si>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</si>
  <si>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</si>
  <si>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</si>
  <si>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</si>
  <si>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</si>
  <si>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</si>
  <si>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</si>
  <si>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</si>
  <si>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</si>
  <si>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</si>
  <si>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</si>
  <si>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</si>
  <si>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</si>
  <si>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</si>
  <si>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</si>
  <si>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</si>
  <si>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</si>
  <si>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</si>
  <si>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</si>
  <si>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</si>
  <si>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</si>
  <si>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</si>
  <si>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</si>
  <si>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</si>
  <si>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</si>
  <si>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</si>
  <si>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</si>
  <si>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</si>
  <si>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</si>
  <si>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</si>
  <si>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</si>
  <si>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</si>
  <si>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</si>
  <si>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</si>
  <si>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</si>
  <si>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</si>
  <si>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</si>
  <si>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</si>
  <si>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</si>
  <si>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</si>
  <si>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</si>
  <si>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</si>
  <si>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</si>
  <si>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</si>
  <si>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</si>
  <si>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</si>
  <si>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</si>
  <si>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</si>
  <si>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</si>
  <si>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</si>
  <si>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</si>
  <si>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</si>
  <si>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</si>
  <si>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</si>
  <si>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</si>
  <si>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</si>
  <si>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</si>
  <si>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</si>
  <si>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</si>
  <si>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</si>
  <si>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</si>
  <si>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</si>
  <si>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</si>
  <si>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</si>
  <si>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</si>
  <si>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</si>
  <si>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</si>
  <si>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</si>
  <si>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</si>
  <si>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</si>
  <si>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</si>
  <si>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</si>
  <si>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</si>
  <si>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</si>
  <si>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</si>
  <si>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</si>
  <si>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</si>
  <si>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</si>
  <si>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</si>
  <si>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</si>
  <si>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</si>
  <si>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</si>
  <si>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</si>
  <si>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</si>
  <si>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</si>
  <si>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</si>
  <si>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</si>
  <si>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</si>
  <si>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</si>
  <si>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</si>
  <si>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</si>
  <si>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</si>
  <si>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</si>
  <si>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</si>
  <si>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</si>
  <si>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</si>
  <si>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</si>
  <si>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</si>
  <si>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</si>
  <si>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</si>
  <si>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</si>
  <si>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</si>
  <si>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</si>
  <si>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</si>
  <si>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</si>
  <si>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</si>
  <si>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</si>
  <si>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</si>
  <si>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</si>
  <si>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</si>
  <si>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</si>
  <si>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</si>
  <si>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</si>
  <si>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</si>
  <si>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</si>
  <si>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</si>
  <si>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</si>
  <si>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</si>
  <si>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</si>
  <si>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</si>
  <si>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</si>
  <si>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</si>
  <si>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</si>
  <si>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</si>
  <si>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</si>
  <si>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</si>
  <si>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</si>
  <si>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</si>
  <si>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</si>
  <si>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</si>
  <si>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</si>
  <si>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</si>
  <si>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</si>
  <si>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</si>
  <si>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</si>
  <si>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</si>
  <si>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</si>
  <si>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</si>
  <si>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</si>
  <si>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</si>
  <si>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</si>
  <si>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</si>
  <si>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</si>
  <si>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</si>
  <si>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</si>
  <si>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</si>
  <si>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</si>
  <si>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</si>
  <si>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</si>
  <si>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</si>
  <si>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</si>
  <si>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</si>
  <si>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</si>
  <si>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</si>
  <si>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</si>
  <si>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</si>
  <si>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</si>
  <si>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</si>
  <si>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</si>
  <si>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</si>
  <si>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</si>
  <si>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</si>
  <si>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</si>
  <si>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</si>
  <si>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</si>
  <si>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</si>
  <si>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</si>
  <si>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</si>
  <si>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</si>
  <si>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</si>
  <si>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</si>
  <si>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</si>
  <si>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</si>
  <si>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</si>
  <si>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</si>
  <si>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</si>
  <si>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</si>
  <si>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</si>
  <si>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</si>
  <si>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</si>
  <si>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</si>
  <si>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</si>
  <si>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</si>
  <si>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</si>
  <si>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</si>
  <si>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</si>
  <si>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</si>
  <si>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</si>
  <si>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</si>
  <si>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</si>
  <si>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</si>
  <si>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</si>
  <si>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</si>
  <si>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</si>
  <si>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</si>
  <si>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</si>
  <si>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</si>
  <si>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</si>
  <si>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</si>
  <si>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</si>
  <si>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</si>
  <si>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</si>
  <si>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</si>
  <si>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</si>
  <si>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</si>
  <si>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</si>
  <si>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</si>
  <si>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</si>
  <si>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</si>
  <si>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</si>
  <si>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</si>
  <si>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</si>
  <si>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</si>
  <si>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</si>
  <si>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</si>
  <si>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</si>
  <si>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</si>
  <si>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</si>
  <si>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</si>
  <si>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</si>
  <si>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</si>
  <si>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</si>
  <si>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</si>
  <si>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</si>
  <si>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</si>
  <si>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</si>
  <si>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</si>
  <si>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</si>
  <si>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</si>
  <si>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</si>
  <si>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</si>
  <si>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</si>
  <si>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</si>
  <si>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</si>
  <si>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</si>
  <si>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</si>
  <si>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</si>
  <si>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</si>
  <si>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</si>
  <si>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</si>
  <si>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</si>
  <si>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</si>
  <si>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</si>
  <si>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</si>
  <si>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</si>
  <si>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</si>
  <si>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</si>
  <si>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</si>
  <si>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</si>
  <si>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</si>
  <si>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</si>
  <si>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</si>
  <si>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</si>
  <si>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</si>
  <si>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</si>
  <si>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</si>
  <si>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</si>
  <si>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</si>
  <si>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</si>
  <si>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</si>
  <si>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</si>
  <si>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</si>
  <si>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</si>
  <si>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</si>
  <si>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</si>
  <si>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</si>
  <si>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</si>
  <si>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</si>
  <si>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</si>
  <si>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</si>
  <si>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</si>
  <si>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</si>
  <si>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</si>
  <si>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</si>
  <si>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</si>
  <si>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</si>
  <si>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</si>
  <si>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</si>
  <si>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</si>
  <si>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</si>
  <si>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</si>
  <si>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</si>
  <si>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</si>
  <si>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</si>
  <si>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</si>
  <si>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</si>
  <si>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</si>
  <si>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</si>
  <si>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</si>
  <si>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</si>
  <si>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</si>
  <si>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</si>
  <si>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</si>
  <si>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</si>
  <si>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</si>
  <si>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</si>
  <si>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</si>
  <si>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</si>
  <si>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</si>
  <si>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</si>
  <si>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</si>
  <si>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</si>
  <si>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</si>
  <si>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</si>
  <si>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</si>
  <si>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</si>
  <si>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</si>
  <si>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</si>
  <si>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</si>
  <si>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</si>
  <si>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</si>
  <si>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</si>
  <si>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</si>
  <si>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</si>
  <si>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</si>
  <si>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</si>
  <si>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</si>
  <si>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</si>
  <si>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</si>
  <si>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</si>
  <si>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</si>
  <si>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</si>
  <si>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</si>
  <si>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</si>
  <si>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</si>
  <si>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</si>
  <si>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</si>
  <si>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</si>
  <si>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</si>
  <si>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</si>
  <si>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</si>
  <si>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</si>
  <si>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</si>
  <si>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</si>
  <si>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</si>
  <si>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</si>
  <si>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</si>
  <si>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</si>
  <si>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</si>
  <si>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</si>
  <si>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</si>
  <si>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</si>
  <si>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</si>
  <si>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</si>
  <si>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</si>
  <si>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</si>
  <si>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</si>
  <si>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</si>
  <si>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</si>
  <si>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</si>
  <si>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</si>
  <si>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</si>
  <si>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</si>
  <si>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</si>
  <si>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</si>
  <si>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</si>
  <si>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</si>
  <si>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</si>
  <si>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</si>
  <si>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</si>
  <si>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</si>
  <si>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</si>
  <si>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</si>
  <si>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</si>
  <si>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</si>
  <si>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</si>
  <si>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</si>
  <si>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</si>
  <si>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</si>
  <si>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</si>
  <si>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</si>
  <si>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</si>
  <si>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</si>
  <si>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</si>
  <si>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</si>
  <si>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</si>
  <si>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</si>
  <si>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</si>
  <si>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</si>
  <si>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</si>
  <si>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</si>
  <si>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</si>
  <si>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</si>
  <si>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</si>
  <si>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</si>
  <si>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</si>
  <si>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</si>
  <si>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</si>
  <si>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</si>
  <si>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</si>
  <si>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</si>
  <si>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</si>
  <si>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</si>
  <si>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</si>
  <si>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</si>
  <si>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</si>
  <si>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</si>
  <si>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</si>
  <si>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</si>
  <si>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</si>
  <si>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</si>
  <si>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</si>
  <si>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</si>
  <si>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</si>
  <si>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</si>
  <si>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</si>
  <si>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</si>
  <si>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</si>
  <si>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</si>
  <si>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</si>
  <si>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</si>
  <si>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</si>
  <si>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</si>
  <si>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</si>
  <si>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</si>
  <si>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</si>
  <si>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</si>
  <si>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</si>
  <si>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</si>
  <si>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</si>
  <si>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</si>
  <si>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</si>
  <si>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</si>
  <si>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</si>
  <si>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</si>
  <si>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</si>
  <si>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</si>
  <si>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</si>
  <si>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</si>
  <si>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</si>
  <si>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</si>
  <si>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</si>
  <si>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</si>
  <si>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</si>
  <si>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</si>
  <si>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</si>
  <si>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</si>
  <si>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</si>
  <si>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</si>
  <si>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</si>
  <si>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</si>
  <si>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</si>
  <si>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</si>
  <si>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</si>
  <si>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</si>
  <si>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</si>
  <si>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</si>
  <si>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</si>
  <si>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</si>
  <si>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</si>
  <si>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</si>
  <si>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</si>
  <si>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</si>
  <si>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</si>
  <si>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</si>
  <si>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</si>
  <si>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</si>
  <si>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</si>
  <si>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</si>
  <si>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</si>
  <si>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</si>
  <si>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</si>
  <si>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</si>
  <si>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</si>
  <si>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</si>
  <si>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</si>
  <si>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</si>
  <si>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</si>
  <si>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</si>
  <si>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</si>
  <si>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</si>
  <si>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</si>
  <si>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</si>
  <si>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</si>
  <si>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</si>
  <si>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</si>
  <si>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</si>
  <si>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</si>
  <si>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</si>
  <si>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</si>
  <si>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</si>
  <si>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</si>
  <si>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</si>
  <si>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</si>
  <si>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</si>
  <si>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</si>
  <si>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</si>
  <si>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</si>
  <si>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</si>
  <si>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</si>
  <si>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</si>
  <si>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</si>
  <si>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</si>
  <si>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</si>
  <si>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</si>
  <si>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</si>
  <si>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</si>
  <si>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</si>
  <si>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</si>
  <si>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</si>
  <si>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</si>
  <si>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</si>
  <si>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</si>
  <si>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</si>
  <si>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</si>
  <si>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</si>
  <si>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</si>
  <si>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</si>
  <si>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</si>
  <si>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</si>
  <si>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</si>
  <si>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</si>
  <si>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</si>
  <si>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</si>
  <si>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</si>
  <si>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</si>
  <si>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</si>
  <si>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</si>
  <si>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</si>
  <si>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</si>
  <si>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</si>
  <si>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</si>
  <si>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</si>
  <si>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</si>
  <si>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</si>
  <si>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</si>
  <si>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</si>
  <si>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</si>
  <si>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</si>
  <si>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</si>
  <si>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</si>
  <si>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</si>
  <si>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</si>
  <si>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</si>
  <si>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</si>
  <si>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</si>
  <si>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</si>
  <si>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</si>
  <si>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</si>
  <si>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</si>
  <si>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</si>
  <si>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</si>
  <si>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</si>
  <si>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</si>
  <si>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</si>
  <si>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</si>
  <si>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</si>
  <si>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</si>
  <si>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</si>
  <si>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</si>
  <si>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</si>
  <si>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</si>
  <si>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</si>
  <si>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</si>
  <si>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</si>
  <si>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</si>
  <si>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</si>
  <si>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</si>
  <si>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</si>
  <si>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</si>
  <si>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</si>
  <si>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</si>
  <si>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</si>
  <si>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</si>
  <si>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</si>
  <si>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</si>
  <si>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</si>
  <si>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</si>
  <si>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</si>
  <si>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</si>
  <si>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</si>
  <si>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</si>
  <si>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</si>
  <si>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</si>
  <si>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</si>
  <si>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</si>
  <si>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</si>
  <si>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</si>
  <si>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</si>
  <si>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</si>
  <si>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</si>
  <si>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</si>
  <si>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</si>
  <si>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</si>
  <si>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</si>
  <si>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</si>
  <si>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</si>
  <si>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</si>
  <si>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</si>
  <si>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</si>
  <si>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</si>
  <si>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</si>
  <si>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</si>
  <si>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</si>
  <si>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</si>
  <si>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</si>
  <si>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</si>
  <si>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</si>
  <si>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</si>
  <si>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</si>
  <si>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</si>
  <si>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</si>
  <si>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</si>
  <si>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</si>
  <si>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</si>
  <si>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</si>
  <si>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</si>
  <si>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</si>
  <si>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</si>
  <si>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</si>
  <si>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</si>
  <si>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</si>
  <si>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</si>
  <si>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</si>
  <si>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</si>
  <si>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</si>
  <si>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</si>
  <si>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</si>
  <si>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</si>
  <si>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</si>
  <si>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</si>
  <si>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</si>
  <si>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</si>
  <si>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</si>
  <si>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</si>
  <si>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</si>
  <si>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</si>
  <si>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</si>
  <si>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</si>
  <si>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</si>
  <si>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</si>
  <si>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</si>
  <si>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</si>
  <si>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</si>
  <si>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</si>
  <si>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</si>
  <si>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</si>
  <si>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</si>
  <si>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</si>
  <si>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</si>
  <si>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</si>
  <si>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</si>
  <si>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</si>
  <si>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</si>
  <si>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</si>
  <si>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</si>
  <si>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</si>
  <si>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</si>
  <si>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</si>
  <si>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</si>
  <si>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</si>
  <si>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</si>
  <si>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</si>
  <si>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</si>
  <si>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</si>
  <si>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</si>
  <si>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</si>
  <si>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</si>
  <si>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</si>
  <si>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</si>
  <si>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</si>
  <si>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</si>
  <si>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</si>
  <si>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</si>
  <si>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</si>
  <si>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</si>
  <si>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</si>
  <si>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</si>
  <si>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</si>
  <si>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</si>
  <si>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</si>
  <si>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</si>
  <si>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</si>
  <si>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</si>
  <si>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</si>
  <si>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</si>
  <si>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</si>
  <si>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</si>
  <si>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</si>
  <si>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</si>
  <si>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</si>
  <si>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</si>
  <si>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</si>
  <si>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</si>
  <si>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</si>
  <si>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</si>
  <si>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</si>
  <si>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</si>
  <si>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</si>
  <si>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</si>
  <si>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</si>
  <si>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</si>
  <si>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</si>
  <si>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</si>
  <si>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</si>
  <si>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</si>
  <si>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</si>
  <si>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</si>
  <si>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</si>
  <si>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</si>
  <si>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</si>
  <si>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</si>
  <si>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</si>
  <si>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</si>
  <si>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</si>
  <si>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</si>
  <si>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</si>
  <si>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</si>
  <si>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</si>
  <si>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</si>
  <si>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</si>
  <si>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</si>
  <si>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</si>
  <si>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</si>
  <si>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</si>
  <si>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</si>
  <si>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</si>
  <si>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</si>
  <si>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</si>
  <si>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</si>
  <si>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</si>
  <si>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</si>
  <si>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</si>
  <si>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</si>
  <si>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</si>
  <si>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</si>
  <si>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</si>
  <si>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</si>
  <si>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</si>
  <si>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</si>
  <si>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</si>
  <si>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</si>
  <si>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</si>
  <si>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</si>
  <si>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</si>
  <si>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</si>
  <si>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</si>
  <si>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</si>
  <si>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</si>
  <si>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</si>
  <si>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</si>
  <si>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</si>
  <si>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</si>
  <si>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</si>
  <si>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</si>
  <si>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</si>
  <si>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</si>
  <si>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</si>
  <si>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</si>
  <si>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</si>
  <si>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</si>
  <si>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</si>
  <si>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</si>
  <si>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</si>
  <si>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</si>
  <si>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</si>
  <si>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</si>
  <si>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</si>
  <si>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</si>
  <si>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</si>
  <si>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</si>
  <si>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</si>
  <si>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</si>
  <si>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</si>
  <si>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</si>
  <si>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</si>
  <si>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</si>
  <si>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</si>
  <si>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</si>
  <si>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</si>
  <si>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</si>
  <si>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</si>
  <si>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</si>
  <si>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</si>
  <si>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</si>
  <si>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</si>
  <si>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</si>
  <si>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</si>
  <si>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</si>
  <si>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</si>
  <si>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</si>
  <si>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</si>
  <si>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</si>
  <si>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</si>
  <si>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</si>
  <si>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</si>
  <si>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</si>
  <si>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</si>
  <si>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</si>
  <si>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</si>
  <si>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</si>
  <si>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</si>
  <si>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</si>
  <si>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</si>
  <si>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32777395651</t>
  </si>
  <si>
    <t>01632256</t>
  </si>
  <si>
    <t>010048351</t>
  </si>
  <si>
    <t>OPĆINSKO KOMUNALNO PODUZEĆE PARK d.o.o.</t>
  </si>
  <si>
    <t>SVETI IVAN ŽABNO</t>
  </si>
  <si>
    <t>TRG KARLA LUKAŠA 11</t>
  </si>
  <si>
    <t>park@osiz.hr</t>
  </si>
  <si>
    <t>www.osiz.hr</t>
  </si>
  <si>
    <t>048/851-226</t>
  </si>
  <si>
    <t>ANITA HORVAT</t>
  </si>
  <si>
    <t>ČUSEK MIRKO</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</si>
</sst>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37138.3</v>
      </c>
      <c r="I3" s="31">
        <f>ABS(ROUND(J3,0)-J3)+ABS(ROUND(K3,0)-K3)</f>
        <v>0</v>
      </c>
      <c r="J3" s="31">
        <f>Bilanca!I10</f>
        <v>628637</v>
      </c>
      <c r="K3" s="31">
        <f>Bilanca!J10</f>
        <v>614139</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01632256</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010048351</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32777395651</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OPĆINSKO KOMUNALNO PODUZEĆE PARK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48214</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SVETI IVAN ŽABNO</v>
      </c>
      <c r="D11" s="4" t="s">
        <v>1521</v>
      </c>
      <c r="E11" s="4">
        <v>1</v>
      </c>
      <c r="F11" s="4">
        <f>Bilanca!G18</f>
        <v>10</v>
      </c>
      <c r="G11" s="4">
        <f>IF(Bilanca!H18=0,"",Bilanca!H18)</f>
      </c>
      <c r="H11" s="30">
        <f t="shared" si="0"/>
        <v>185691.5</v>
      </c>
      <c r="I11" s="31">
        <f t="shared" si="1"/>
        <v>0</v>
      </c>
      <c r="J11" s="31">
        <f>Bilanca!I18</f>
        <v>628637</v>
      </c>
      <c r="K11" s="31">
        <f>Bilanca!J18</f>
        <v>614139</v>
      </c>
    </row>
    <row r="12" spans="1:11" ht="12.75">
      <c r="A12" s="4" t="s">
        <v>2357</v>
      </c>
      <c r="B12" s="29" t="str">
        <f>TRIM(RefStr!C33)</f>
        <v>TRG KARLA LUKAŠA 11</v>
      </c>
      <c r="D12" s="4" t="s">
        <v>1521</v>
      </c>
      <c r="E12" s="4">
        <v>1</v>
      </c>
      <c r="F12" s="4">
        <f>Bilanca!G19</f>
        <v>11</v>
      </c>
      <c r="G12" s="4">
        <f>IF(Bilanca!H19=0,"",Bilanca!H19)</f>
      </c>
      <c r="H12" s="30">
        <f t="shared" si="0"/>
        <v>906.51</v>
      </c>
      <c r="I12" s="31">
        <f t="shared" si="1"/>
        <v>0</v>
      </c>
      <c r="J12" s="31">
        <f>Bilanca!I19</f>
        <v>4741</v>
      </c>
      <c r="K12" s="31">
        <f>Bilanca!J19</f>
        <v>1750</v>
      </c>
    </row>
    <row r="13" spans="1:11" ht="12.75">
      <c r="A13" s="4" t="s">
        <v>1193</v>
      </c>
      <c r="B13" s="29" t="str">
        <f>TRIM(RefStr!C35)</f>
        <v>park@osiz.hr</v>
      </c>
      <c r="D13" s="4" t="s">
        <v>1521</v>
      </c>
      <c r="E13" s="4">
        <v>1</v>
      </c>
      <c r="F13" s="4">
        <f>Bilanca!G20</f>
        <v>12</v>
      </c>
      <c r="G13" s="4">
        <f>IF(Bilanca!H20=0,"",Bilanca!H20)</f>
      </c>
      <c r="H13" s="30">
        <f t="shared" si="0"/>
        <v>90740.28</v>
      </c>
      <c r="I13" s="31">
        <f t="shared" si="1"/>
        <v>0</v>
      </c>
      <c r="J13" s="31">
        <f>Bilanca!I20</f>
        <v>305715</v>
      </c>
      <c r="K13" s="31">
        <f>Bilanca!J20</f>
        <v>225227</v>
      </c>
    </row>
    <row r="14" spans="1:11" ht="12.75">
      <c r="A14" s="4" t="s">
        <v>1194</v>
      </c>
      <c r="B14" s="29" t="str">
        <f>TRIM(RefStr!C37)</f>
        <v>www.osiz.hr</v>
      </c>
      <c r="D14" s="4" t="s">
        <v>1521</v>
      </c>
      <c r="E14" s="4">
        <v>1</v>
      </c>
      <c r="F14" s="4">
        <f>Bilanca!G21</f>
        <v>13</v>
      </c>
      <c r="G14" s="4">
        <f>IF(Bilanca!H21=0,"",Bilanca!H21)</f>
      </c>
      <c r="H14" s="30">
        <f t="shared" si="0"/>
        <v>16259.360000000002</v>
      </c>
      <c r="I14" s="31">
        <f t="shared" si="1"/>
        <v>0</v>
      </c>
      <c r="J14" s="31">
        <f>Bilanca!I21</f>
        <v>2856</v>
      </c>
      <c r="K14" s="31">
        <f>Bilanca!J21</f>
        <v>61108</v>
      </c>
    </row>
    <row r="15" spans="1:11" ht="12.75">
      <c r="A15" s="4" t="s">
        <v>2360</v>
      </c>
      <c r="B15" s="29" t="str">
        <f>TEXT(RefStr!J39,"00")</f>
        <v>06</v>
      </c>
      <c r="D15" s="4" t="s">
        <v>1521</v>
      </c>
      <c r="E15" s="4">
        <v>1</v>
      </c>
      <c r="F15" s="4">
        <f>Bilanca!G22</f>
        <v>14</v>
      </c>
      <c r="G15" s="4">
        <f>IF(Bilanca!H22=0,"",Bilanca!H22)</f>
      </c>
      <c r="H15" s="30">
        <f t="shared" si="0"/>
        <v>3004.1200000000003</v>
      </c>
      <c r="I15" s="31">
        <f t="shared" si="1"/>
        <v>0</v>
      </c>
      <c r="J15" s="31">
        <f>Bilanca!I22</f>
        <v>0</v>
      </c>
      <c r="K15" s="31">
        <f>Bilanca!J22</f>
        <v>10729</v>
      </c>
    </row>
    <row r="16" spans="1:11" ht="12.75">
      <c r="A16" s="4" t="s">
        <v>2359</v>
      </c>
      <c r="B16" s="29" t="str">
        <f>TEXT(RefStr!C39,"000")</f>
        <v>439</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9603</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160815.75</v>
      </c>
      <c r="I18" s="31">
        <f t="shared" si="1"/>
        <v>0</v>
      </c>
      <c r="J18" s="31">
        <f>Bilanca!I25</f>
        <v>315325</v>
      </c>
      <c r="K18" s="31">
        <f>Bilanca!J25</f>
        <v>315325</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12</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9</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8</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1721809.4300000002</v>
      </c>
      <c r="I38" s="31">
        <f t="shared" si="1"/>
        <v>0</v>
      </c>
      <c r="J38" s="31">
        <f>Bilanca!I45</f>
        <v>1442157</v>
      </c>
      <c r="K38" s="31">
        <f>Bilanca!J45</f>
        <v>1605691</v>
      </c>
    </row>
    <row r="39" spans="1:11" ht="12.75">
      <c r="A39" s="4" t="s">
        <v>1216</v>
      </c>
      <c r="B39" s="29" t="str">
        <f>RefStr!C68</f>
        <v>ANITA HORVAT</v>
      </c>
      <c r="D39" s="4" t="s">
        <v>1521</v>
      </c>
      <c r="E39" s="4">
        <v>1</v>
      </c>
      <c r="F39" s="4">
        <f>Bilanca!G46</f>
        <v>38</v>
      </c>
      <c r="G39" s="4">
        <f>IF(Bilanca!H46=0,"",Bilanca!H46)</f>
      </c>
      <c r="H39" s="30">
        <f t="shared" si="0"/>
        <v>5263.38</v>
      </c>
      <c r="I39" s="31">
        <f t="shared" si="1"/>
        <v>0</v>
      </c>
      <c r="J39" s="31">
        <f>Bilanca!I46</f>
        <v>4975</v>
      </c>
      <c r="K39" s="31">
        <f>Bilanca!J46</f>
        <v>4438</v>
      </c>
    </row>
    <row r="40" spans="1:11" ht="12.75">
      <c r="A40" s="4" t="s">
        <v>1217</v>
      </c>
      <c r="B40" s="29" t="str">
        <f>TRIM(RefStr!C70)</f>
        <v>048/851-226</v>
      </c>
      <c r="D40" s="4" t="s">
        <v>1521</v>
      </c>
      <c r="E40" s="4">
        <v>1</v>
      </c>
      <c r="F40" s="4">
        <f>Bilanca!G47</f>
        <v>39</v>
      </c>
      <c r="G40" s="4">
        <f>IF(Bilanca!H47=0,"",Bilanca!H47)</f>
      </c>
      <c r="H40" s="30">
        <f t="shared" si="0"/>
        <v>5401.89</v>
      </c>
      <c r="I40" s="31">
        <f t="shared" si="1"/>
        <v>0</v>
      </c>
      <c r="J40" s="31">
        <f>Bilanca!I47</f>
        <v>4975</v>
      </c>
      <c r="K40" s="31">
        <f>Bilanca!J47</f>
        <v>4438</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park@osiz.hr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ČUSEK MIRKO</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2130410.42</v>
      </c>
      <c r="I47" s="31">
        <f t="shared" si="3"/>
        <v>0</v>
      </c>
      <c r="J47" s="31">
        <f>Bilanca!I54</f>
        <v>1434395</v>
      </c>
      <c r="K47" s="31">
        <f>Bilanca!J54</f>
        <v>1598466</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2197359.92</v>
      </c>
      <c r="I50" s="31">
        <f t="shared" si="3"/>
        <v>0</v>
      </c>
      <c r="J50" s="31">
        <f>Bilanca!I57</f>
        <v>1382998</v>
      </c>
      <c r="K50" s="31">
        <f>Bilanca!J57</f>
        <v>1550705</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74928.69</v>
      </c>
      <c r="I52" s="31">
        <f t="shared" si="3"/>
        <v>0</v>
      </c>
      <c r="J52" s="31">
        <f>Bilanca!I59</f>
        <v>51397</v>
      </c>
      <c r="K52" s="31">
        <f>Bilanca!J59</f>
        <v>47761</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415429066.37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5267.43</v>
      </c>
      <c r="I64" s="31">
        <f t="shared" si="3"/>
        <v>0</v>
      </c>
      <c r="J64" s="31">
        <f>Bilanca!I71</f>
        <v>2787</v>
      </c>
      <c r="K64" s="31">
        <f>Bilanca!J71</f>
        <v>2787</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4231795.1</v>
      </c>
      <c r="I66" s="31">
        <f t="shared" si="3"/>
        <v>0</v>
      </c>
      <c r="J66" s="31">
        <f>Bilanca!I73</f>
        <v>2070794</v>
      </c>
      <c r="K66" s="31">
        <f>Bilanca!J73</f>
        <v>2219830</v>
      </c>
    </row>
    <row r="67" spans="1:11" ht="12.75">
      <c r="A67" s="4" t="s">
        <v>689</v>
      </c>
      <c r="B67" s="29" t="str">
        <f>RefStr!L35</f>
        <v>048/851-226</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2245407.85</v>
      </c>
      <c r="I68" s="31">
        <f t="shared" si="3"/>
        <v>0</v>
      </c>
      <c r="J68" s="31">
        <f>Bilanca!I76</f>
        <v>988231</v>
      </c>
      <c r="K68" s="31">
        <f>Bilanca!J76</f>
        <v>1181562</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2367411.3</v>
      </c>
      <c r="I82" s="31">
        <f t="shared" si="3"/>
        <v>0</v>
      </c>
      <c r="J82" s="31">
        <f>Bilanca!I90</f>
        <v>986268</v>
      </c>
      <c r="K82" s="31">
        <f>Bilanca!J90</f>
        <v>968231</v>
      </c>
    </row>
    <row r="83" spans="4:11" ht="12.75">
      <c r="D83" s="4" t="s">
        <v>1521</v>
      </c>
      <c r="E83" s="4">
        <v>1</v>
      </c>
      <c r="F83" s="4">
        <f>Bilanca!G91</f>
        <v>82</v>
      </c>
      <c r="G83" s="4">
        <f>IF(Bilanca!H91=0,"",Bilanca!H91)</f>
      </c>
      <c r="H83" s="30">
        <f t="shared" si="2"/>
        <v>2396638.5999999996</v>
      </c>
      <c r="I83" s="31">
        <f t="shared" si="3"/>
        <v>0</v>
      </c>
      <c r="J83" s="31">
        <f>Bilanca!I91</f>
        <v>986268</v>
      </c>
      <c r="K83" s="31">
        <f>Bilanca!J91</f>
        <v>968231</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309645</v>
      </c>
      <c r="I85" s="31">
        <f>ABS(ROUND(J85,0)-J85)+ABS(ROUND(K85,0)-K85)</f>
        <v>0</v>
      </c>
      <c r="J85" s="31">
        <f>Bilanca!I93</f>
        <v>-18037</v>
      </c>
      <c r="K85" s="31">
        <f>Bilanca!J93</f>
        <v>193331</v>
      </c>
    </row>
    <row r="86" spans="4:11" ht="12.75">
      <c r="D86" s="4" t="s">
        <v>1521</v>
      </c>
      <c r="E86" s="4">
        <v>1</v>
      </c>
      <c r="F86" s="4">
        <f>Bilanca!G94</f>
        <v>85</v>
      </c>
      <c r="G86" s="4">
        <f>IF(Bilanca!H94=0,"",Bilanca!H94)</f>
      </c>
      <c r="H86" s="30">
        <f>J86/100*F86+2*K86/100*F86</f>
        <v>328662.7</v>
      </c>
      <c r="I86" s="31">
        <f>ABS(ROUND(J86,0)-J86)+ABS(ROUND(K86,0)-K86)</f>
        <v>0</v>
      </c>
      <c r="J86" s="31">
        <f>Bilanca!I94</f>
        <v>0</v>
      </c>
      <c r="K86" s="31">
        <f>Bilanca!J94</f>
        <v>193331</v>
      </c>
    </row>
    <row r="87" spans="4:11" ht="12.75">
      <c r="D87" s="4" t="s">
        <v>1521</v>
      </c>
      <c r="E87" s="4">
        <v>1</v>
      </c>
      <c r="F87" s="4">
        <f>Bilanca!G95</f>
        <v>86</v>
      </c>
      <c r="G87" s="4">
        <f>IF(Bilanca!H95=0,"",Bilanca!H95)</f>
      </c>
      <c r="H87" s="30">
        <f aca="true" t="shared" si="4" ref="H87:H127">J87/100*F87+2*K87/100*F87</f>
        <v>15511.82</v>
      </c>
      <c r="I87" s="31">
        <f aca="true" t="shared" si="5" ref="I87:I127">ABS(ROUND(J87,0)-J87)+ABS(ROUND(K87,0)-K87)</f>
        <v>0</v>
      </c>
      <c r="J87" s="31">
        <f>Bilanca!I95</f>
        <v>18037</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210446.84999999998</v>
      </c>
      <c r="I96" s="31">
        <f t="shared" si="5"/>
        <v>0</v>
      </c>
      <c r="J96" s="31">
        <f>Bilanca!I104</f>
        <v>103845</v>
      </c>
      <c r="K96" s="31">
        <f>Bilanca!J104</f>
        <v>58839</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223738.23</v>
      </c>
      <c r="I102" s="31">
        <f t="shared" si="5"/>
        <v>0</v>
      </c>
      <c r="J102" s="31">
        <f>Bilanca!I110</f>
        <v>103845</v>
      </c>
      <c r="K102" s="31">
        <f>Bilanca!J110</f>
        <v>58839</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1285284</v>
      </c>
      <c r="I108" s="31">
        <f t="shared" si="5"/>
        <v>0</v>
      </c>
      <c r="J108" s="31">
        <f>Bilanca!I116</f>
        <v>390134</v>
      </c>
      <c r="K108" s="31">
        <f>Bilanca!J116</f>
        <v>405533</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56076.25</v>
      </c>
      <c r="I114" s="31">
        <f t="shared" si="5"/>
        <v>0</v>
      </c>
      <c r="J114" s="31">
        <f>Bilanca!I122</f>
        <v>21305</v>
      </c>
      <c r="K114" s="31">
        <f>Bilanca!J122</f>
        <v>14160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795950.6499999999</v>
      </c>
      <c r="I116" s="31">
        <f t="shared" si="5"/>
        <v>0</v>
      </c>
      <c r="J116" s="31">
        <f>Bilanca!I124</f>
        <v>216119</v>
      </c>
      <c r="K116" s="31">
        <f>Bilanca!J124</f>
        <v>238006</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130291.2</v>
      </c>
      <c r="I118" s="31">
        <f t="shared" si="5"/>
        <v>0</v>
      </c>
      <c r="J118" s="31">
        <f>Bilanca!I126</f>
        <v>42498</v>
      </c>
      <c r="K118" s="31">
        <f>Bilanca!J126</f>
        <v>34431</v>
      </c>
    </row>
    <row r="119" spans="4:11" ht="12.75">
      <c r="D119" s="4" t="s">
        <v>1521</v>
      </c>
      <c r="E119" s="4">
        <v>1</v>
      </c>
      <c r="F119" s="4">
        <f>Bilanca!G127</f>
        <v>118</v>
      </c>
      <c r="G119" s="4">
        <f>IF(Bilanca!H127=0,"",Bilanca!H127)</f>
      </c>
      <c r="H119" s="30">
        <f t="shared" si="4"/>
        <v>410736.75999999995</v>
      </c>
      <c r="I119" s="31">
        <f t="shared" si="5"/>
        <v>0</v>
      </c>
      <c r="J119" s="31">
        <f>Bilanca!I127</f>
        <v>110210</v>
      </c>
      <c r="K119" s="31">
        <f>Bilanca!J127</f>
        <v>118936</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2.42</v>
      </c>
      <c r="I122" s="31">
        <f t="shared" si="5"/>
        <v>0</v>
      </c>
      <c r="J122" s="31">
        <f>Bilanca!I130</f>
        <v>2</v>
      </c>
      <c r="K122" s="31">
        <f>Bilanca!J130</f>
        <v>0</v>
      </c>
    </row>
    <row r="123" spans="4:11" ht="12.75">
      <c r="D123" s="4" t="s">
        <v>1521</v>
      </c>
      <c r="E123" s="4">
        <v>1</v>
      </c>
      <c r="F123" s="4">
        <f>Bilanca!G131</f>
        <v>122</v>
      </c>
      <c r="G123" s="4">
        <f>IF(Bilanca!H131=0,"",Bilanca!H131)</f>
      </c>
      <c r="H123" s="30">
        <f t="shared" si="4"/>
        <v>2118378.7199999997</v>
      </c>
      <c r="I123" s="31">
        <f t="shared" si="5"/>
        <v>0</v>
      </c>
      <c r="J123" s="31">
        <f>Bilanca!I131</f>
        <v>588584</v>
      </c>
      <c r="K123" s="31">
        <f>Bilanca!J131</f>
        <v>573896</v>
      </c>
    </row>
    <row r="124" spans="4:11" ht="12.75">
      <c r="D124" s="4" t="s">
        <v>1521</v>
      </c>
      <c r="E124" s="4">
        <v>1</v>
      </c>
      <c r="F124" s="4">
        <f>Bilanca!G132</f>
        <v>123</v>
      </c>
      <c r="G124" s="4">
        <f>IF(Bilanca!H132=0,"",Bilanca!H132)</f>
      </c>
      <c r="H124" s="30">
        <f t="shared" si="4"/>
        <v>8007858.42</v>
      </c>
      <c r="I124" s="31">
        <f t="shared" si="5"/>
        <v>0</v>
      </c>
      <c r="J124" s="31">
        <f>Bilanca!I132</f>
        <v>2070794</v>
      </c>
      <c r="K124" s="31">
        <f>Bilanca!J132</f>
        <v>2219830</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6532568.75</v>
      </c>
      <c r="I126" s="4">
        <f t="shared" si="5"/>
        <v>0</v>
      </c>
      <c r="J126" s="31">
        <f>RDG!I8</f>
        <v>2120645</v>
      </c>
      <c r="K126" s="31">
        <f>RDG!J8</f>
        <v>1552705</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6258363.15</v>
      </c>
      <c r="I128" s="4">
        <f aca="true" t="shared" si="7" ref="I128:I190">ABS(ROUND(J128,0)-J128)+ABS(ROUND(K128,0)-K128)</f>
        <v>0</v>
      </c>
      <c r="J128" s="31">
        <f>RDG!I10</f>
        <v>2034001</v>
      </c>
      <c r="K128" s="31">
        <f>RDG!J10</f>
        <v>1446922</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387673</v>
      </c>
      <c r="I131" s="4">
        <f t="shared" si="7"/>
        <v>0</v>
      </c>
      <c r="J131" s="31">
        <f>RDG!I13</f>
        <v>86644</v>
      </c>
      <c r="K131" s="31">
        <f>RDG!J13</f>
        <v>105783</v>
      </c>
    </row>
    <row r="132" spans="4:11" ht="12.75">
      <c r="D132" s="4" t="s">
        <v>541</v>
      </c>
      <c r="E132" s="4">
        <v>2</v>
      </c>
      <c r="F132" s="4">
        <f>RDG!G14</f>
        <v>131</v>
      </c>
      <c r="G132" s="4">
        <f>IF(RDG!H14=0,"",RDG!H14)</f>
      </c>
      <c r="H132" s="30">
        <f t="shared" si="6"/>
        <v>6596241.69</v>
      </c>
      <c r="I132" s="4">
        <f t="shared" si="7"/>
        <v>0</v>
      </c>
      <c r="J132" s="31">
        <f>RDG!I14</f>
        <v>2137979</v>
      </c>
      <c r="K132" s="31">
        <f>RDG!J14</f>
        <v>1448660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3476952.5</v>
      </c>
      <c r="I134" s="4">
        <f t="shared" si="7"/>
        <v>0</v>
      </c>
      <c r="J134" s="31">
        <f>RDG!I16</f>
        <v>1250682</v>
      </c>
      <c r="K134" s="31">
        <f>RDG!J16</f>
        <v>681784</v>
      </c>
    </row>
    <row r="135" spans="4:11" ht="12.75">
      <c r="D135" s="4" t="s">
        <v>541</v>
      </c>
      <c r="E135" s="4">
        <v>2</v>
      </c>
      <c r="F135" s="4">
        <f>RDG!G17</f>
        <v>134</v>
      </c>
      <c r="G135" s="4">
        <f>IF(RDG!H17=0,"",RDG!H17)</f>
      </c>
      <c r="H135" s="30">
        <f t="shared" si="6"/>
        <v>702693.3200000001</v>
      </c>
      <c r="I135" s="4">
        <f t="shared" si="7"/>
        <v>0</v>
      </c>
      <c r="J135" s="31">
        <f>RDG!I17</f>
        <v>164206</v>
      </c>
      <c r="K135" s="31">
        <f>RDG!J17</f>
        <v>180096</v>
      </c>
    </row>
    <row r="136" spans="4:11" ht="12.75">
      <c r="D136" s="4" t="s">
        <v>541</v>
      </c>
      <c r="E136" s="4">
        <v>2</v>
      </c>
      <c r="F136" s="4">
        <f>RDG!G18</f>
        <v>135</v>
      </c>
      <c r="G136" s="4">
        <f>IF(RDG!H18=0,"",RDG!H18)</f>
      </c>
      <c r="H136" s="30">
        <f t="shared" si="6"/>
        <v>613207.8</v>
      </c>
      <c r="I136" s="4">
        <f t="shared" si="7"/>
        <v>0</v>
      </c>
      <c r="J136" s="31">
        <f>RDG!I18</f>
        <v>206226</v>
      </c>
      <c r="K136" s="31">
        <f>RDG!J18</f>
        <v>124001</v>
      </c>
    </row>
    <row r="137" spans="4:11" ht="12.75">
      <c r="D137" s="4" t="s">
        <v>541</v>
      </c>
      <c r="E137" s="4">
        <v>2</v>
      </c>
      <c r="F137" s="4">
        <f>RDG!G19</f>
        <v>136</v>
      </c>
      <c r="G137" s="4">
        <f>IF(RDG!H19=0,"",RDG!H19)</f>
      </c>
      <c r="H137" s="30">
        <f t="shared" si="6"/>
        <v>2224448.64</v>
      </c>
      <c r="I137" s="4">
        <f t="shared" si="7"/>
        <v>0</v>
      </c>
      <c r="J137" s="31">
        <f>RDG!I19</f>
        <v>880250</v>
      </c>
      <c r="K137" s="31">
        <f>RDG!J19</f>
        <v>377687</v>
      </c>
    </row>
    <row r="138" spans="4:11" ht="12.75">
      <c r="D138" s="4" t="s">
        <v>541</v>
      </c>
      <c r="E138" s="4">
        <v>2</v>
      </c>
      <c r="F138" s="4">
        <f>RDG!G20</f>
        <v>137</v>
      </c>
      <c r="G138" s="4">
        <f>IF(RDG!H20=0,"",RDG!H20)</f>
      </c>
      <c r="H138" s="30">
        <f t="shared" si="6"/>
        <v>2627540.81</v>
      </c>
      <c r="I138" s="4">
        <f t="shared" si="7"/>
        <v>0</v>
      </c>
      <c r="J138" s="31">
        <f>RDG!I20</f>
        <v>700185</v>
      </c>
      <c r="K138" s="31">
        <f>RDG!J20</f>
        <v>608864</v>
      </c>
    </row>
    <row r="139" spans="4:11" ht="12.75">
      <c r="D139" s="4" t="s">
        <v>541</v>
      </c>
      <c r="E139" s="4">
        <v>2</v>
      </c>
      <c r="F139" s="4">
        <f>RDG!G21</f>
        <v>138</v>
      </c>
      <c r="G139" s="4">
        <f>IF(RDG!H21=0,"",RDG!H21)</f>
      </c>
      <c r="H139" s="30">
        <f t="shared" si="6"/>
        <v>1765991.52</v>
      </c>
      <c r="I139" s="4">
        <f t="shared" si="7"/>
        <v>0</v>
      </c>
      <c r="J139" s="31">
        <f>RDG!I21</f>
        <v>465870</v>
      </c>
      <c r="K139" s="31">
        <f>RDG!J21</f>
        <v>406917</v>
      </c>
    </row>
    <row r="140" spans="4:11" ht="12.75">
      <c r="D140" s="4" t="s">
        <v>541</v>
      </c>
      <c r="E140" s="4">
        <v>2</v>
      </c>
      <c r="F140" s="4">
        <f>RDG!G22</f>
        <v>139</v>
      </c>
      <c r="G140" s="4">
        <f>IF(RDG!H22=0,"",RDG!H22)</f>
      </c>
      <c r="H140" s="30">
        <f t="shared" si="6"/>
        <v>472210.79999999993</v>
      </c>
      <c r="I140" s="4">
        <f t="shared" si="7"/>
        <v>0</v>
      </c>
      <c r="J140" s="31">
        <f>RDG!I22</f>
        <v>125256</v>
      </c>
      <c r="K140" s="31">
        <f>RDG!J22</f>
        <v>107232</v>
      </c>
    </row>
    <row r="141" spans="4:11" ht="12.75">
      <c r="D141" s="4" t="s">
        <v>541</v>
      </c>
      <c r="E141" s="4">
        <v>2</v>
      </c>
      <c r="F141" s="4">
        <f>RDG!G23</f>
        <v>140</v>
      </c>
      <c r="G141" s="4">
        <f>IF(RDG!H23=0,"",RDG!H23)</f>
      </c>
      <c r="H141" s="30">
        <f t="shared" si="6"/>
        <v>417884.6</v>
      </c>
      <c r="I141" s="4">
        <f t="shared" si="7"/>
        <v>0</v>
      </c>
      <c r="J141" s="31">
        <f>RDG!I23</f>
        <v>109059</v>
      </c>
      <c r="K141" s="31">
        <f>RDG!J23</f>
        <v>94715</v>
      </c>
    </row>
    <row r="142" spans="4:11" ht="12.75">
      <c r="D142" s="4" t="s">
        <v>541</v>
      </c>
      <c r="E142" s="4">
        <v>2</v>
      </c>
      <c r="F142" s="4">
        <f>RDG!G24</f>
        <v>141</v>
      </c>
      <c r="G142" s="4">
        <f>IF(RDG!H24=0,"",RDG!H24)</f>
      </c>
      <c r="H142" s="30">
        <f t="shared" si="6"/>
        <v>102959.61</v>
      </c>
      <c r="I142" s="4">
        <f t="shared" si="7"/>
        <v>0</v>
      </c>
      <c r="J142" s="31">
        <f>RDG!I24</f>
        <v>22963</v>
      </c>
      <c r="K142" s="31">
        <f>RDG!J24</f>
        <v>25029</v>
      </c>
    </row>
    <row r="143" spans="4:11" ht="12.75">
      <c r="D143" s="4" t="s">
        <v>541</v>
      </c>
      <c r="E143" s="4">
        <v>2</v>
      </c>
      <c r="F143" s="4">
        <f>RDG!G25</f>
        <v>142</v>
      </c>
      <c r="G143" s="4">
        <f>IF(RDG!H25=0,"",RDG!H25)</f>
      </c>
      <c r="H143" s="30">
        <f t="shared" si="6"/>
        <v>562016.12</v>
      </c>
      <c r="I143" s="4">
        <f t="shared" si="7"/>
        <v>0</v>
      </c>
      <c r="J143" s="31">
        <f>RDG!I25</f>
        <v>145206</v>
      </c>
      <c r="K143" s="31">
        <f>RDG!J25</f>
        <v>125290</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52523.37</v>
      </c>
      <c r="I154" s="4">
        <f t="shared" si="7"/>
        <v>0</v>
      </c>
      <c r="J154" s="31">
        <f>RDG!I36</f>
        <v>18943</v>
      </c>
      <c r="K154" s="31">
        <f>RDG!J36</f>
        <v>7693</v>
      </c>
    </row>
    <row r="155" spans="4:11" ht="12.75">
      <c r="D155" s="4" t="s">
        <v>541</v>
      </c>
      <c r="E155" s="4">
        <v>2</v>
      </c>
      <c r="F155" s="4">
        <f>RDG!G37</f>
        <v>154</v>
      </c>
      <c r="G155" s="4">
        <f>IF(RDG!H37=0,"",RDG!H37)</f>
      </c>
      <c r="H155" s="30">
        <f t="shared" si="6"/>
        <v>390223.68</v>
      </c>
      <c r="I155" s="4">
        <f t="shared" si="7"/>
        <v>0</v>
      </c>
      <c r="J155" s="31">
        <f>RDG!I37</f>
        <v>7472</v>
      </c>
      <c r="K155" s="31">
        <f>RDG!J37</f>
        <v>122960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33922.7</v>
      </c>
      <c r="I162" s="4">
        <f t="shared" si="7"/>
        <v>0</v>
      </c>
      <c r="J162" s="31">
        <f>RDG!I44</f>
        <v>7472</v>
      </c>
      <c r="K162" s="31">
        <f>RDG!J44</f>
        <v>6799</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381008.07999999996</v>
      </c>
      <c r="I165" s="4">
        <f t="shared" si="7"/>
        <v>0</v>
      </c>
      <c r="J165" s="31">
        <f>RDG!I47</f>
        <v>0</v>
      </c>
      <c r="K165" s="31">
        <f>RDG!J47</f>
        <v>116161</v>
      </c>
    </row>
    <row r="166" spans="4:11" ht="12.75">
      <c r="D166" s="4" t="s">
        <v>541</v>
      </c>
      <c r="E166" s="4">
        <v>2</v>
      </c>
      <c r="F166" s="4">
        <f>RDG!G48</f>
        <v>165</v>
      </c>
      <c r="G166" s="4">
        <f>IF(RDG!H48=0,"",RDG!H48)</f>
      </c>
      <c r="H166" s="30">
        <f t="shared" si="6"/>
        <v>33602.25</v>
      </c>
      <c r="I166" s="4">
        <f t="shared" si="7"/>
        <v>0</v>
      </c>
      <c r="J166" s="31">
        <f>RDG!I48</f>
        <v>8175</v>
      </c>
      <c r="K166" s="31">
        <f>RDG!J48</f>
        <v>6095</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34211.520000000004</v>
      </c>
      <c r="I169" s="4">
        <f t="shared" si="7"/>
        <v>0</v>
      </c>
      <c r="J169" s="31">
        <f>RDG!I51</f>
        <v>8174</v>
      </c>
      <c r="K169" s="31">
        <f>RDG!J51</f>
        <v>6095</v>
      </c>
    </row>
    <row r="170" spans="4:11" ht="12.75">
      <c r="D170" s="4" t="s">
        <v>541</v>
      </c>
      <c r="E170" s="4">
        <v>2</v>
      </c>
      <c r="F170" s="4">
        <f>RDG!G52</f>
        <v>169</v>
      </c>
      <c r="G170" s="4">
        <f>IF(RDG!H52=0,"",RDG!H52)</f>
      </c>
      <c r="H170" s="30">
        <f t="shared" si="6"/>
        <v>1.69</v>
      </c>
      <c r="I170" s="4">
        <f t="shared" si="7"/>
        <v>0</v>
      </c>
      <c r="J170" s="31">
        <f>RDG!I52</f>
        <v>1</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9698621.190000001</v>
      </c>
      <c r="I178" s="4">
        <f t="shared" si="7"/>
        <v>0</v>
      </c>
      <c r="J178" s="31">
        <f>RDG!I60</f>
        <v>2128117</v>
      </c>
      <c r="K178" s="31">
        <f>RDG!J60</f>
        <v>1675665</v>
      </c>
    </row>
    <row r="179" spans="4:11" ht="12.75">
      <c r="D179" s="4" t="s">
        <v>541</v>
      </c>
      <c r="E179" s="4">
        <v>2</v>
      </c>
      <c r="F179" s="4">
        <f>RDG!G61</f>
        <v>178</v>
      </c>
      <c r="G179" s="4">
        <f>IF(RDG!H61=0,"",RDG!H61)</f>
      </c>
      <c r="H179" s="30">
        <f t="shared" si="6"/>
        <v>8999081.92</v>
      </c>
      <c r="I179" s="4">
        <f t="shared" si="7"/>
        <v>0</v>
      </c>
      <c r="J179" s="31">
        <f>RDG!I61</f>
        <v>2146154</v>
      </c>
      <c r="K179" s="31">
        <f>RDG!J61</f>
        <v>1454755</v>
      </c>
    </row>
    <row r="180" spans="4:11" ht="12.75">
      <c r="D180" s="4" t="s">
        <v>541</v>
      </c>
      <c r="E180" s="4">
        <v>2</v>
      </c>
      <c r="F180" s="4">
        <f>RDG!G62</f>
        <v>179</v>
      </c>
      <c r="G180" s="4">
        <f>IF(RDG!H62=0,"",RDG!H62)</f>
      </c>
      <c r="H180" s="30">
        <f t="shared" si="6"/>
        <v>758571.57</v>
      </c>
      <c r="I180" s="4">
        <f t="shared" si="7"/>
        <v>0</v>
      </c>
      <c r="J180" s="31">
        <f>RDG!I62</f>
        <v>-18037</v>
      </c>
      <c r="K180" s="31">
        <f>RDG!J62</f>
        <v>220910</v>
      </c>
    </row>
    <row r="181" spans="4:11" ht="12.75">
      <c r="D181" s="4" t="s">
        <v>541</v>
      </c>
      <c r="E181" s="4">
        <v>2</v>
      </c>
      <c r="F181" s="4">
        <f>RDG!G63</f>
        <v>180</v>
      </c>
      <c r="G181" s="4">
        <f>IF(RDG!H63=0,"",RDG!H63)</f>
      </c>
      <c r="H181" s="30">
        <f t="shared" si="6"/>
        <v>795276</v>
      </c>
      <c r="I181" s="4">
        <f t="shared" si="7"/>
        <v>0</v>
      </c>
      <c r="J181" s="31">
        <f>RDG!I63</f>
        <v>0</v>
      </c>
      <c r="K181" s="31">
        <f>RDG!J63</f>
        <v>220910</v>
      </c>
    </row>
    <row r="182" spans="4:11" ht="12.75">
      <c r="D182" s="4" t="s">
        <v>541</v>
      </c>
      <c r="E182" s="4">
        <v>2</v>
      </c>
      <c r="F182" s="4">
        <f>RDG!G64</f>
        <v>181</v>
      </c>
      <c r="G182" s="4">
        <f>IF(RDG!H64=0,"",RDG!H64)</f>
      </c>
      <c r="H182" s="30">
        <f t="shared" si="6"/>
        <v>32646.97</v>
      </c>
      <c r="I182" s="4">
        <f t="shared" si="7"/>
        <v>0</v>
      </c>
      <c r="J182" s="31">
        <f>RDG!I64</f>
        <v>18037</v>
      </c>
      <c r="K182" s="31">
        <f>RDG!J64</f>
        <v>0</v>
      </c>
    </row>
    <row r="183" spans="4:11" ht="12.75">
      <c r="D183" s="4" t="s">
        <v>541</v>
      </c>
      <c r="E183" s="4">
        <v>2</v>
      </c>
      <c r="F183" s="4">
        <f>RDG!G65</f>
        <v>182</v>
      </c>
      <c r="G183" s="4">
        <f>IF(RDG!H65=0,"",RDG!H65)</f>
      </c>
      <c r="H183" s="30">
        <f t="shared" si="6"/>
        <v>100387.56000000001</v>
      </c>
      <c r="I183" s="4">
        <f t="shared" si="7"/>
        <v>0</v>
      </c>
      <c r="J183" s="31">
        <f>RDG!I65</f>
        <v>0</v>
      </c>
      <c r="K183" s="31">
        <f>RDG!J65</f>
        <v>27579</v>
      </c>
    </row>
    <row r="184" spans="4:11" ht="12.75">
      <c r="D184" s="4" t="s">
        <v>541</v>
      </c>
      <c r="E184" s="4">
        <v>2</v>
      </c>
      <c r="F184" s="4">
        <f>RDG!G66</f>
        <v>183</v>
      </c>
      <c r="G184" s="4">
        <f>IF(RDG!H66=0,"",RDG!H66)</f>
      </c>
      <c r="H184" s="30">
        <f t="shared" si="6"/>
        <v>674583.75</v>
      </c>
      <c r="I184" s="4">
        <f t="shared" si="7"/>
        <v>0</v>
      </c>
      <c r="J184" s="31">
        <f>RDG!I66</f>
        <v>-18037</v>
      </c>
      <c r="K184" s="31">
        <f>RDG!J66</f>
        <v>193331</v>
      </c>
    </row>
    <row r="185" spans="4:11" ht="12.75">
      <c r="D185" s="4" t="s">
        <v>541</v>
      </c>
      <c r="E185" s="4">
        <v>2</v>
      </c>
      <c r="F185" s="4">
        <f>RDG!G67</f>
        <v>184</v>
      </c>
      <c r="G185" s="4">
        <f>IF(RDG!H67=0,"",RDG!H67)</f>
      </c>
      <c r="H185" s="30">
        <f t="shared" si="6"/>
        <v>711458.08</v>
      </c>
      <c r="I185" s="4">
        <f t="shared" si="7"/>
        <v>0</v>
      </c>
      <c r="J185" s="31">
        <f>RDG!I67</f>
        <v>0</v>
      </c>
      <c r="K185" s="31">
        <f>RDG!J67</f>
        <v>193331</v>
      </c>
    </row>
    <row r="186" spans="4:11" ht="12.75">
      <c r="D186" s="4" t="s">
        <v>541</v>
      </c>
      <c r="E186" s="4">
        <v>2</v>
      </c>
      <c r="F186" s="4">
        <f>RDG!G68</f>
        <v>185</v>
      </c>
      <c r="G186" s="4">
        <f>IF(RDG!H68=0,"",RDG!H68)</f>
      </c>
      <c r="H186" s="30">
        <f t="shared" si="6"/>
        <v>33368.450000000004</v>
      </c>
      <c r="I186" s="4">
        <f t="shared" si="7"/>
        <v>0</v>
      </c>
      <c r="J186" s="31">
        <f>RDG!I68</f>
        <v>18037</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15"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OPĆINSKO KOMUNALNO PODUZEĆE PARK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48214</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32777395651</v>
      </c>
      <c r="V4" s="211" t="s">
        <v>2356</v>
      </c>
      <c r="W4" s="232" t="str">
        <f>RefStr!F31</f>
        <v>SVETI IVAN ŽABNO</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01632256</v>
      </c>
      <c r="V5" s="211" t="s">
        <v>2357</v>
      </c>
      <c r="W5" s="232" t="str">
        <f>RefStr!C33</f>
        <v>TRG KARLA LUKAŠA 11</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010048351</v>
      </c>
      <c r="V6" s="211" t="s">
        <v>2568</v>
      </c>
      <c r="W6" s="232" t="str">
        <f>RefStr!L35</f>
        <v>048/851-226</v>
      </c>
      <c r="X6" s="211" t="s">
        <v>2514</v>
      </c>
      <c r="Y6" s="232" t="str">
        <f>RefStr!C68</f>
        <v>ANITA HORVAT</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PARK@OSIZ.HR</v>
      </c>
      <c r="X7" s="211" t="s">
        <v>2515</v>
      </c>
      <c r="Y7" s="232" t="str">
        <f>RefStr!C70</f>
        <v>048/851-226</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9603</v>
      </c>
      <c r="X8" s="211" t="s">
        <v>2516</v>
      </c>
      <c r="Y8" s="232" t="str">
        <f>TRIM(UPPER(RefStr!C72))</f>
        <v>PARK@OSIZ.HR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9</v>
      </c>
      <c r="Q9" s="231">
        <f>RefStr!F58</f>
        <v>8</v>
      </c>
      <c r="R9" s="211" t="s">
        <v>1860</v>
      </c>
      <c r="S9" s="232">
        <f>IF(RefStr!F4&lt;&gt;"",RefStr!F4,0)</f>
        <v>43100</v>
      </c>
      <c r="T9" s="211" t="s">
        <v>1821</v>
      </c>
      <c r="U9" s="232">
        <f>RefStr!C39</f>
        <v>439</v>
      </c>
      <c r="V9" s="211" t="s">
        <v>1414</v>
      </c>
      <c r="W9" s="232" t="str">
        <f>RefStr!D42</f>
        <v>Pogrebne i srodne djelatnosti</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12</v>
      </c>
      <c r="Q10" s="233">
        <f>RefStr!F56</f>
        <v>10</v>
      </c>
      <c r="R10" s="213" t="s">
        <v>1863</v>
      </c>
      <c r="S10" s="233">
        <f>RefStr!C23</f>
        <v>1</v>
      </c>
      <c r="T10" s="213" t="s">
        <v>2573</v>
      </c>
      <c r="U10" s="233" t="str">
        <f>RefStr!D39</f>
        <v>Sveti Ivan Žabno</v>
      </c>
      <c r="V10" s="240"/>
      <c r="W10" s="241"/>
      <c r="X10" s="242" t="s">
        <v>1974</v>
      </c>
      <c r="Y10" s="243">
        <f>RefStr!F12</f>
        <v>2017</v>
      </c>
      <c r="Z10" s="213" t="s">
        <v>209</v>
      </c>
      <c r="AA10" s="233" t="str">
        <f>RefStr!A75</f>
        <v>ČUSEK MIRKO</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3" t="s">
        <v>114</v>
      </c>
      <c r="B73" s="494"/>
      <c r="C73" s="494"/>
      <c r="D73" s="494"/>
      <c r="E73" s="494"/>
      <c r="F73" s="494"/>
      <c r="G73" s="494"/>
      <c r="H73" s="494"/>
      <c r="I73" s="494"/>
      <c r="J73" s="495"/>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C:\Users\Anita\Desktop\Dokumenti\Komunalno poduzeće PARK\ZAVRŠNI RAČUNI\2017\[GFI POD 2017.xls]RefStr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100:J100"/>
    <mergeCell ref="C80:J80"/>
    <mergeCell ref="C78:J78"/>
    <mergeCell ref="C77:J77"/>
    <mergeCell ref="C66:J66"/>
    <mergeCell ref="C68:J68"/>
    <mergeCell ref="C70:J70"/>
    <mergeCell ref="C67:J67"/>
    <mergeCell ref="C69:J69"/>
    <mergeCell ref="C47:J47"/>
    <mergeCell ref="C104:J104"/>
    <mergeCell ref="C103:J103"/>
    <mergeCell ref="C76:J76"/>
    <mergeCell ref="C90:J90"/>
    <mergeCell ref="C89:J89"/>
    <mergeCell ref="C75:J75"/>
    <mergeCell ref="C57:J57"/>
    <mergeCell ref="C74:J74"/>
    <mergeCell ref="C101:J101"/>
    <mergeCell ref="C62:J62"/>
    <mergeCell ref="C71:J71"/>
    <mergeCell ref="C97:J97"/>
    <mergeCell ref="C84:J84"/>
    <mergeCell ref="C45:J45"/>
    <mergeCell ref="C50:J50"/>
    <mergeCell ref="C79:J79"/>
    <mergeCell ref="C95:J95"/>
    <mergeCell ref="C96:J96"/>
    <mergeCell ref="C49:J49"/>
    <mergeCell ref="C72:J72"/>
    <mergeCell ref="C88:J88"/>
    <mergeCell ref="C82:J82"/>
    <mergeCell ref="C86:J86"/>
    <mergeCell ref="C87:J87"/>
    <mergeCell ref="C83:J83"/>
    <mergeCell ref="C85:J85"/>
    <mergeCell ref="A73:J73"/>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41" activePane="bottomLeft" state="frozen"/>
      <selection pane="topLeft" activeCell="A1" sqref="A1"/>
      <selection pane="bottomLeft" activeCell="J70" sqref="J70"/>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365" t="s">
        <v>1057</v>
      </c>
      <c r="B2" s="366"/>
      <c r="C2" s="366"/>
      <c r="D2" s="366"/>
      <c r="E2" s="366"/>
      <c r="F2" s="366"/>
      <c r="G2" s="366"/>
      <c r="H2" s="366"/>
      <c r="I2" s="366"/>
      <c r="J2" s="366"/>
      <c r="K2" s="366"/>
      <c r="L2" s="366"/>
      <c r="M2" s="366"/>
      <c r="N2" s="367"/>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42736</v>
      </c>
      <c r="D4" s="361"/>
      <c r="E4" s="10" t="s">
        <v>1527</v>
      </c>
      <c r="F4" s="360">
        <v>43100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57.17</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2017</v>
      </c>
      <c r="G12" s="349"/>
      <c r="H12" s="341" t="s">
        <v>2105</v>
      </c>
      <c r="I12" s="342"/>
      <c r="J12" s="342"/>
      <c r="K12" s="156"/>
      <c r="L12" s="156"/>
      <c r="M12" s="156"/>
      <c r="N12" s="156"/>
      <c r="P12" s="54" t="s">
        <v>2353</v>
      </c>
      <c r="Q12" s="55">
        <f>INT(VALUE(H27))/10</f>
        <v>163225.6</v>
      </c>
    </row>
    <row r="13" spans="4:17" ht="9.75" customHeight="1">
      <c r="D13" s="156"/>
      <c r="E13" s="162"/>
      <c r="H13" s="27"/>
      <c r="I13" s="163"/>
      <c r="J13" s="163"/>
      <c r="K13" s="156"/>
      <c r="L13" s="156"/>
      <c r="M13" s="156"/>
      <c r="N13" s="156"/>
      <c r="P13" s="54" t="s">
        <v>2353</v>
      </c>
      <c r="Q13" s="55">
        <f>INT(VALUE(M27))/50</f>
        <v>200967.02</v>
      </c>
    </row>
    <row r="14" spans="1:17" ht="15">
      <c r="A14" s="340" t="s">
        <v>2714</v>
      </c>
      <c r="B14" s="340"/>
      <c r="C14" s="340"/>
      <c r="D14" s="164"/>
      <c r="E14" s="165"/>
      <c r="F14" s="338"/>
      <c r="G14" s="339"/>
      <c r="H14" s="339"/>
      <c r="I14" s="156"/>
      <c r="J14" s="346" t="s">
        <v>2100</v>
      </c>
      <c r="K14" s="347"/>
      <c r="L14" s="347"/>
      <c r="M14" s="347"/>
      <c r="N14" s="347"/>
      <c r="P14" s="54" t="s">
        <v>2718</v>
      </c>
      <c r="Q14" s="55">
        <f>INT(VALUE(C27))/100</f>
        <v>327773956.51</v>
      </c>
    </row>
    <row r="15" spans="1:17" ht="19.5" customHeight="1">
      <c r="A15" s="343">
        <f>Skriveni!B59</f>
        <v>415429066.37</v>
      </c>
      <c r="B15" s="344"/>
      <c r="C15" s="345"/>
      <c r="D15" s="60"/>
      <c r="E15" s="60"/>
      <c r="F15" s="60"/>
      <c r="G15" s="60"/>
      <c r="H15" s="60"/>
      <c r="I15" s="60"/>
      <c r="J15" s="60"/>
      <c r="K15" s="60"/>
      <c r="L15" s="60"/>
      <c r="M15" s="60"/>
      <c r="N15" s="60"/>
      <c r="P15" s="54" t="s">
        <v>1817</v>
      </c>
      <c r="Q15" s="55">
        <f>LEN(Skriveni!B9)</f>
        <v>39</v>
      </c>
    </row>
    <row r="16" spans="4:17" ht="12.75" customHeight="1">
      <c r="D16" s="60"/>
      <c r="E16" s="60"/>
      <c r="F16" s="60"/>
      <c r="G16" s="60"/>
      <c r="H16" s="60"/>
      <c r="I16" s="60"/>
      <c r="P16" s="54" t="s">
        <v>1818</v>
      </c>
      <c r="Q16" s="55">
        <f>INT(VALUE(C31))/100</f>
        <v>482.14</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16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19</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439</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9603</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48214</v>
      </c>
      <c r="D31" s="329" t="s">
        <v>693</v>
      </c>
      <c r="E31" s="330"/>
      <c r="F31" s="323" t="s">
        <v>2957</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2961</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2960</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439</v>
      </c>
      <c r="D39" s="326" t="str">
        <f>IF(C39="","Šifra grada/općine nije upisana",IF(ISNA(LOOKUP(C39,A177:A732,A177:A732)),"Šifra grada/općine ne postoji",IF(LOOKUP(C39,A177:A732,A177:A732)&lt;&gt;C39,"Šifra grada/općine ne postoji",LOOKUP(C39,A177:A732,B177:B732))))</f>
        <v>Sveti Ivan Žabno</v>
      </c>
      <c r="E39" s="327"/>
      <c r="F39" s="327"/>
      <c r="G39" s="327"/>
      <c r="H39" s="314" t="s">
        <v>2222</v>
      </c>
      <c r="I39" s="292"/>
      <c r="J39" s="58">
        <f>IF(C39&gt;0,LOOKUP(C39,A177:A732,C177:C732),"")</f>
        <v>6</v>
      </c>
      <c r="K39" s="315" t="str">
        <f>IF(J39="","Treba prvo upisati šifru grada/općine",LOOKUP(J39,A153:A173,B153:B173))</f>
        <v>KOPRIVNIČKO-KRIŽEVAČKA</v>
      </c>
      <c r="L39" s="315"/>
      <c r="M39" s="315"/>
      <c r="N39" s="315"/>
      <c r="P39" s="54" t="s">
        <v>1826</v>
      </c>
      <c r="Q39" s="55">
        <f>C56+2*F56+3*C58+4*F58</f>
        <v>91</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1693</v>
      </c>
      <c r="D42" s="317" t="str">
        <f>IF(C42="","Šifra NKD-a nije upisana",IF(ISNA(LOOKUP(C42,A736:A1351,A736:A1351)),"Šifra NKD-a ne postoji",IF(LOOKUP(C42,A736:A1351,A736:A1351)&lt;&gt;C42,"Šifra NKD-a ne postoji",LOOKUP(C42,A736:A1351,B736:B1351))))</f>
        <v>Pogrebne i srodne djelatnosti</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12</v>
      </c>
      <c r="D56" s="272" t="s">
        <v>2898</v>
      </c>
      <c r="E56" s="273"/>
      <c r="F56" s="44">
        <v>10</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9</v>
      </c>
      <c r="D58" s="309" t="s">
        <v>2898</v>
      </c>
      <c r="E58" s="309"/>
      <c r="F58" s="44">
        <v>8</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2961</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2959</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2963</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44" activePane="bottomLeft" state="frozen"/>
      <selection pane="topLeft" activeCell="A1" sqref="A1"/>
      <selection pane="bottomLeft" activeCell="I77" sqref="I77"/>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31.12.2017.</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32777395651; OPĆINSKO KOMUNALNO PODUZEĆE PARK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628637</v>
      </c>
      <c r="J10" s="70">
        <f>J11+J18+J28+J39+J44</f>
        <v>614139</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v>0</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628637</v>
      </c>
      <c r="J18" s="70">
        <f>SUM(J19:J27)</f>
        <v>614139</v>
      </c>
    </row>
    <row r="19" spans="1:10" ht="13.5" customHeight="1">
      <c r="A19" s="381" t="s">
        <v>2176</v>
      </c>
      <c r="B19" s="381"/>
      <c r="C19" s="381"/>
      <c r="D19" s="381"/>
      <c r="E19" s="381"/>
      <c r="F19" s="381"/>
      <c r="G19" s="19">
        <v>11</v>
      </c>
      <c r="H19" s="20"/>
      <c r="I19" s="71">
        <v>4741</v>
      </c>
      <c r="J19" s="71">
        <v>1750</v>
      </c>
    </row>
    <row r="20" spans="1:10" ht="13.5" customHeight="1">
      <c r="A20" s="381" t="s">
        <v>543</v>
      </c>
      <c r="B20" s="381"/>
      <c r="C20" s="381"/>
      <c r="D20" s="381"/>
      <c r="E20" s="381"/>
      <c r="F20" s="381"/>
      <c r="G20" s="19">
        <v>12</v>
      </c>
      <c r="H20" s="20"/>
      <c r="I20" s="71">
        <v>305715</v>
      </c>
      <c r="J20" s="71">
        <v>225227</v>
      </c>
    </row>
    <row r="21" spans="1:10" ht="13.5" customHeight="1">
      <c r="A21" s="381" t="s">
        <v>2177</v>
      </c>
      <c r="B21" s="381"/>
      <c r="C21" s="381"/>
      <c r="D21" s="381"/>
      <c r="E21" s="381"/>
      <c r="F21" s="381"/>
      <c r="G21" s="19">
        <v>13</v>
      </c>
      <c r="H21" s="20"/>
      <c r="I21" s="71">
        <v>2856</v>
      </c>
      <c r="J21" s="71">
        <v>61108</v>
      </c>
    </row>
    <row r="22" spans="1:10" ht="13.5" customHeight="1">
      <c r="A22" s="381" t="s">
        <v>2290</v>
      </c>
      <c r="B22" s="381"/>
      <c r="C22" s="381"/>
      <c r="D22" s="381"/>
      <c r="E22" s="381"/>
      <c r="F22" s="381"/>
      <c r="G22" s="19">
        <v>14</v>
      </c>
      <c r="H22" s="20"/>
      <c r="I22" s="71"/>
      <c r="J22" s="71">
        <v>10729</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v>315325</v>
      </c>
      <c r="J25" s="71">
        <v>315325</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1442157</v>
      </c>
      <c r="J45" s="70">
        <f>J46+J54+J61+J71</f>
        <v>1605691</v>
      </c>
    </row>
    <row r="46" spans="1:10" ht="13.5" customHeight="1">
      <c r="A46" s="382" t="s">
        <v>2647</v>
      </c>
      <c r="B46" s="382"/>
      <c r="C46" s="382"/>
      <c r="D46" s="382"/>
      <c r="E46" s="382"/>
      <c r="F46" s="382"/>
      <c r="G46" s="19">
        <v>38</v>
      </c>
      <c r="H46" s="20"/>
      <c r="I46" s="70">
        <f>SUM(I47:I53)</f>
        <v>4975</v>
      </c>
      <c r="J46" s="70">
        <f>SUM(J47:J53)</f>
        <v>4438</v>
      </c>
    </row>
    <row r="47" spans="1:10" ht="13.5" customHeight="1">
      <c r="A47" s="381" t="s">
        <v>970</v>
      </c>
      <c r="B47" s="381"/>
      <c r="C47" s="381"/>
      <c r="D47" s="381"/>
      <c r="E47" s="381"/>
      <c r="F47" s="381"/>
      <c r="G47" s="19">
        <v>39</v>
      </c>
      <c r="H47" s="20"/>
      <c r="I47" s="71">
        <v>4975</v>
      </c>
      <c r="J47" s="71">
        <v>4438</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1434395</v>
      </c>
      <c r="J54" s="70">
        <f>SUM(J55:J60)</f>
        <v>1598466</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1382998</v>
      </c>
      <c r="J57" s="71">
        <v>1550705</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51397</v>
      </c>
      <c r="J59" s="71">
        <v>47761</v>
      </c>
    </row>
    <row r="60" spans="1:10" ht="13.5" customHeight="1">
      <c r="A60" s="381" t="s">
        <v>2638</v>
      </c>
      <c r="B60" s="381"/>
      <c r="C60" s="381"/>
      <c r="D60" s="381"/>
      <c r="E60" s="381"/>
      <c r="F60" s="381"/>
      <c r="G60" s="19">
        <v>52</v>
      </c>
      <c r="H60" s="20"/>
      <c r="I60" s="71"/>
      <c r="J60" s="71"/>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2787</v>
      </c>
      <c r="J71" s="71">
        <v>2787</v>
      </c>
    </row>
    <row r="72" spans="1:10" ht="24.75" customHeight="1">
      <c r="A72" s="383" t="s">
        <v>1558</v>
      </c>
      <c r="B72" s="383"/>
      <c r="C72" s="383"/>
      <c r="D72" s="383"/>
      <c r="E72" s="383"/>
      <c r="F72" s="383"/>
      <c r="G72" s="19">
        <v>64</v>
      </c>
      <c r="H72" s="20"/>
      <c r="I72" s="71"/>
      <c r="J72" s="71"/>
    </row>
    <row r="73" spans="1:10" ht="13.5" customHeight="1">
      <c r="A73" s="383" t="s">
        <v>2650</v>
      </c>
      <c r="B73" s="383"/>
      <c r="C73" s="383"/>
      <c r="D73" s="383"/>
      <c r="E73" s="383"/>
      <c r="F73" s="383"/>
      <c r="G73" s="19">
        <v>65</v>
      </c>
      <c r="H73" s="20"/>
      <c r="I73" s="70">
        <f>I9+I10+I45+I72</f>
        <v>2070794</v>
      </c>
      <c r="J73" s="70">
        <f>J9+J10+J45+J72</f>
        <v>2219830</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988231</v>
      </c>
      <c r="J76" s="70">
        <f>J77+J78+J79+J85+J86+J90+J93+J96</f>
        <v>1181562</v>
      </c>
      <c r="L76" s="2" t="s">
        <v>2591</v>
      </c>
    </row>
    <row r="77" spans="1:10" ht="13.5" customHeight="1">
      <c r="A77" s="382" t="s">
        <v>935</v>
      </c>
      <c r="B77" s="382"/>
      <c r="C77" s="382"/>
      <c r="D77" s="382"/>
      <c r="E77" s="382"/>
      <c r="F77" s="382"/>
      <c r="G77" s="19">
        <v>68</v>
      </c>
      <c r="H77" s="20"/>
      <c r="I77" s="71">
        <v>20000</v>
      </c>
      <c r="J77" s="71">
        <v>20000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986268</v>
      </c>
      <c r="J90" s="70">
        <f>J91-J92</f>
        <v>968231</v>
      </c>
      <c r="L90" s="2" t="s">
        <v>2591</v>
      </c>
    </row>
    <row r="91" spans="1:10" ht="13.5" customHeight="1">
      <c r="A91" s="381" t="s">
        <v>1139</v>
      </c>
      <c r="B91" s="381"/>
      <c r="C91" s="381"/>
      <c r="D91" s="381"/>
      <c r="E91" s="381"/>
      <c r="F91" s="381"/>
      <c r="G91" s="19">
        <v>82</v>
      </c>
      <c r="H91" s="20"/>
      <c r="I91" s="71">
        <v>986268</v>
      </c>
      <c r="J91" s="71">
        <v>968231</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-18037</v>
      </c>
      <c r="J93" s="70">
        <f>J94-J95</f>
        <v>193331</v>
      </c>
      <c r="L93" s="2" t="s">
        <v>2591</v>
      </c>
    </row>
    <row r="94" spans="1:10" ht="13.5" customHeight="1">
      <c r="A94" s="381" t="s">
        <v>2640</v>
      </c>
      <c r="B94" s="381"/>
      <c r="C94" s="381"/>
      <c r="D94" s="381"/>
      <c r="E94" s="381"/>
      <c r="F94" s="381"/>
      <c r="G94" s="19">
        <v>85</v>
      </c>
      <c r="H94" s="20"/>
      <c r="I94" s="71"/>
      <c r="J94" s="71">
        <v>193331</v>
      </c>
    </row>
    <row r="95" spans="1:10" ht="13.5" customHeight="1">
      <c r="A95" s="381" t="s">
        <v>1141</v>
      </c>
      <c r="B95" s="381"/>
      <c r="C95" s="381"/>
      <c r="D95" s="381"/>
      <c r="E95" s="381"/>
      <c r="F95" s="381"/>
      <c r="G95" s="19">
        <v>86</v>
      </c>
      <c r="H95" s="20"/>
      <c r="I95" s="71">
        <v>18037</v>
      </c>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103845</v>
      </c>
      <c r="J104" s="70">
        <f>SUM(J105:J115)</f>
        <v>58839</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v>103845</v>
      </c>
      <c r="J110" s="71">
        <v>58839</v>
      </c>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390134</v>
      </c>
      <c r="J116" s="70">
        <f>SUM(J117:J130)</f>
        <v>405533</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v>21305</v>
      </c>
      <c r="J122" s="71">
        <v>14160</v>
      </c>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216119</v>
      </c>
      <c r="J124" s="71">
        <v>238006</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42498</v>
      </c>
      <c r="J126" s="71">
        <v>34431</v>
      </c>
    </row>
    <row r="127" spans="1:10" ht="13.5" customHeight="1">
      <c r="A127" s="381" t="s">
        <v>364</v>
      </c>
      <c r="B127" s="381"/>
      <c r="C127" s="381"/>
      <c r="D127" s="381"/>
      <c r="E127" s="381"/>
      <c r="F127" s="381"/>
      <c r="G127" s="19">
        <v>118</v>
      </c>
      <c r="H127" s="20"/>
      <c r="I127" s="71">
        <v>110210</v>
      </c>
      <c r="J127" s="71">
        <v>118936</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2</v>
      </c>
      <c r="J130" s="71"/>
    </row>
    <row r="131" spans="1:10" ht="24.75" customHeight="1">
      <c r="A131" s="383" t="s">
        <v>1560</v>
      </c>
      <c r="B131" s="383"/>
      <c r="C131" s="383"/>
      <c r="D131" s="383"/>
      <c r="E131" s="383"/>
      <c r="F131" s="383"/>
      <c r="G131" s="19">
        <v>122</v>
      </c>
      <c r="H131" s="20"/>
      <c r="I131" s="71">
        <v>588584</v>
      </c>
      <c r="J131" s="71">
        <v>573896</v>
      </c>
    </row>
    <row r="132" spans="1:10" ht="13.5" customHeight="1">
      <c r="A132" s="383" t="s">
        <v>2657</v>
      </c>
      <c r="B132" s="383"/>
      <c r="C132" s="383"/>
      <c r="D132" s="383"/>
      <c r="E132" s="383"/>
      <c r="F132" s="383"/>
      <c r="G132" s="19">
        <v>123</v>
      </c>
      <c r="H132" s="20"/>
      <c r="I132" s="70">
        <f>I76+I97+I104+I116+I131</f>
        <v>2070794</v>
      </c>
      <c r="J132" s="70">
        <f>J76+J97+J104+J116+J131</f>
        <v>2219830</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49" activePane="bottomLeft" state="frozen"/>
      <selection pane="topLeft" activeCell="A1" sqref="A1"/>
      <selection pane="bottomLeft" activeCell="J67" sqref="J67"/>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01.01.2017. do 31.12.2017.</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32777395651; OPĆINSKO KOMUNALNO PODUZEĆE PARK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2120645</v>
      </c>
      <c r="J8" s="84">
        <f>SUM(J9:J13)</f>
        <v>1552705</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2034001</v>
      </c>
      <c r="J10" s="71">
        <v>1446922</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86644</v>
      </c>
      <c r="J13" s="71">
        <v>105783</v>
      </c>
    </row>
    <row r="14" spans="1:10" s="2" customFormat="1" ht="13.5" customHeight="1">
      <c r="A14" s="383" t="s">
        <v>1837</v>
      </c>
      <c r="B14" s="383"/>
      <c r="C14" s="383"/>
      <c r="D14" s="383"/>
      <c r="E14" s="383"/>
      <c r="F14" s="383"/>
      <c r="G14" s="19">
        <v>131</v>
      </c>
      <c r="H14" s="20"/>
      <c r="I14" s="70">
        <f>I15+I16+I20+I24+I25+I26+I29+I36</f>
        <v>2137979</v>
      </c>
      <c r="J14" s="70">
        <f>J15+J16+J20+J24+J25+J26+J29+J36</f>
        <v>1448660</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1250682</v>
      </c>
      <c r="J16" s="70">
        <f>SUM(J17:J19)</f>
        <v>681784</v>
      </c>
    </row>
    <row r="17" spans="1:10" s="2" customFormat="1" ht="13.5" customHeight="1">
      <c r="A17" s="410" t="s">
        <v>504</v>
      </c>
      <c r="B17" s="410"/>
      <c r="C17" s="410"/>
      <c r="D17" s="410"/>
      <c r="E17" s="410"/>
      <c r="F17" s="410"/>
      <c r="G17" s="19">
        <v>134</v>
      </c>
      <c r="H17" s="20"/>
      <c r="I17" s="71">
        <v>164206</v>
      </c>
      <c r="J17" s="71">
        <v>180096</v>
      </c>
    </row>
    <row r="18" spans="1:10" s="2" customFormat="1" ht="13.5" customHeight="1">
      <c r="A18" s="410" t="s">
        <v>505</v>
      </c>
      <c r="B18" s="410"/>
      <c r="C18" s="410"/>
      <c r="D18" s="410"/>
      <c r="E18" s="410"/>
      <c r="F18" s="410"/>
      <c r="G18" s="19">
        <v>135</v>
      </c>
      <c r="H18" s="20"/>
      <c r="I18" s="71">
        <v>206226</v>
      </c>
      <c r="J18" s="71">
        <v>124001</v>
      </c>
    </row>
    <row r="19" spans="1:10" s="2" customFormat="1" ht="13.5" customHeight="1">
      <c r="A19" s="410" t="s">
        <v>1426</v>
      </c>
      <c r="B19" s="410"/>
      <c r="C19" s="410"/>
      <c r="D19" s="410"/>
      <c r="E19" s="410"/>
      <c r="F19" s="410"/>
      <c r="G19" s="19">
        <v>136</v>
      </c>
      <c r="H19" s="20"/>
      <c r="I19" s="71">
        <v>880250</v>
      </c>
      <c r="J19" s="71">
        <v>377687</v>
      </c>
    </row>
    <row r="20" spans="1:10" s="2" customFormat="1" ht="13.5" customHeight="1">
      <c r="A20" s="381" t="s">
        <v>1839</v>
      </c>
      <c r="B20" s="381"/>
      <c r="C20" s="381"/>
      <c r="D20" s="381"/>
      <c r="E20" s="381"/>
      <c r="F20" s="381"/>
      <c r="G20" s="19">
        <v>137</v>
      </c>
      <c r="H20" s="20"/>
      <c r="I20" s="70">
        <f>SUM(I21:I23)</f>
        <v>700185</v>
      </c>
      <c r="J20" s="70">
        <f>SUM(J21:J23)</f>
        <v>608864</v>
      </c>
    </row>
    <row r="21" spans="1:10" s="2" customFormat="1" ht="13.5" customHeight="1">
      <c r="A21" s="410" t="s">
        <v>724</v>
      </c>
      <c r="B21" s="410"/>
      <c r="C21" s="410"/>
      <c r="D21" s="410"/>
      <c r="E21" s="410"/>
      <c r="F21" s="410"/>
      <c r="G21" s="19">
        <v>138</v>
      </c>
      <c r="H21" s="20"/>
      <c r="I21" s="71">
        <v>465870</v>
      </c>
      <c r="J21" s="71">
        <v>406917</v>
      </c>
    </row>
    <row r="22" spans="1:10" s="2" customFormat="1" ht="13.5" customHeight="1">
      <c r="A22" s="410" t="s">
        <v>961</v>
      </c>
      <c r="B22" s="410"/>
      <c r="C22" s="410"/>
      <c r="D22" s="410"/>
      <c r="E22" s="410"/>
      <c r="F22" s="410"/>
      <c r="G22" s="19">
        <v>139</v>
      </c>
      <c r="H22" s="20"/>
      <c r="I22" s="71">
        <v>125256</v>
      </c>
      <c r="J22" s="71">
        <v>107232</v>
      </c>
    </row>
    <row r="23" spans="1:10" s="2" customFormat="1" ht="13.5" customHeight="1">
      <c r="A23" s="410" t="s">
        <v>962</v>
      </c>
      <c r="B23" s="410"/>
      <c r="C23" s="410"/>
      <c r="D23" s="410"/>
      <c r="E23" s="410"/>
      <c r="F23" s="410"/>
      <c r="G23" s="19">
        <v>140</v>
      </c>
      <c r="H23" s="20"/>
      <c r="I23" s="71">
        <v>109059</v>
      </c>
      <c r="J23" s="71">
        <v>94715</v>
      </c>
    </row>
    <row r="24" spans="1:10" s="2" customFormat="1" ht="13.5" customHeight="1">
      <c r="A24" s="381" t="s">
        <v>259</v>
      </c>
      <c r="B24" s="381"/>
      <c r="C24" s="381"/>
      <c r="D24" s="381"/>
      <c r="E24" s="381"/>
      <c r="F24" s="381"/>
      <c r="G24" s="19">
        <v>141</v>
      </c>
      <c r="H24" s="20"/>
      <c r="I24" s="71">
        <v>22963</v>
      </c>
      <c r="J24" s="71">
        <v>25029</v>
      </c>
    </row>
    <row r="25" spans="1:10" s="2" customFormat="1" ht="13.5" customHeight="1">
      <c r="A25" s="381" t="s">
        <v>260</v>
      </c>
      <c r="B25" s="381"/>
      <c r="C25" s="381"/>
      <c r="D25" s="381"/>
      <c r="E25" s="381"/>
      <c r="F25" s="381"/>
      <c r="G25" s="19">
        <v>142</v>
      </c>
      <c r="H25" s="20"/>
      <c r="I25" s="71">
        <v>145206</v>
      </c>
      <c r="J25" s="71">
        <v>125290</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18943</v>
      </c>
      <c r="J36" s="71">
        <v>7693</v>
      </c>
    </row>
    <row r="37" spans="1:10" s="2" customFormat="1" ht="13.5" customHeight="1">
      <c r="A37" s="383" t="s">
        <v>1842</v>
      </c>
      <c r="B37" s="383"/>
      <c r="C37" s="383"/>
      <c r="D37" s="383"/>
      <c r="E37" s="383"/>
      <c r="F37" s="383"/>
      <c r="G37" s="19">
        <v>154</v>
      </c>
      <c r="H37" s="20"/>
      <c r="I37" s="70">
        <f>SUM(I38:I47)</f>
        <v>7472</v>
      </c>
      <c r="J37" s="70">
        <f>SUM(J38:J47)</f>
        <v>122960</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7472</v>
      </c>
      <c r="J44" s="71">
        <v>6799</v>
      </c>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v>116161</v>
      </c>
    </row>
    <row r="48" spans="1:10" s="2" customFormat="1" ht="13.5" customHeight="1">
      <c r="A48" s="383" t="s">
        <v>1843</v>
      </c>
      <c r="B48" s="383"/>
      <c r="C48" s="383"/>
      <c r="D48" s="383"/>
      <c r="E48" s="383"/>
      <c r="F48" s="383"/>
      <c r="G48" s="19">
        <v>165</v>
      </c>
      <c r="H48" s="20"/>
      <c r="I48" s="70">
        <f>SUM(I49:I55)</f>
        <v>8175</v>
      </c>
      <c r="J48" s="70">
        <f>SUM(J49:J55)</f>
        <v>6095</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8174</v>
      </c>
      <c r="J51" s="71">
        <v>6095</v>
      </c>
    </row>
    <row r="52" spans="1:10" s="2" customFormat="1" ht="13.5" customHeight="1">
      <c r="A52" s="404" t="s">
        <v>1439</v>
      </c>
      <c r="B52" s="404"/>
      <c r="C52" s="404"/>
      <c r="D52" s="404"/>
      <c r="E52" s="404"/>
      <c r="F52" s="404"/>
      <c r="G52" s="19">
        <v>169</v>
      </c>
      <c r="H52" s="20"/>
      <c r="I52" s="71">
        <v>1</v>
      </c>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2128117</v>
      </c>
      <c r="J60" s="70">
        <f>J8+J37+J56+J57</f>
        <v>1675665</v>
      </c>
    </row>
    <row r="61" spans="1:10" s="2" customFormat="1" ht="13.5" customHeight="1">
      <c r="A61" s="383" t="s">
        <v>1845</v>
      </c>
      <c r="B61" s="383"/>
      <c r="C61" s="383"/>
      <c r="D61" s="383"/>
      <c r="E61" s="383"/>
      <c r="F61" s="383"/>
      <c r="G61" s="19">
        <v>178</v>
      </c>
      <c r="H61" s="20"/>
      <c r="I61" s="70">
        <f>I14+I48+I58+I59</f>
        <v>2146154</v>
      </c>
      <c r="J61" s="70">
        <f>J14+J48+J58+J59</f>
        <v>1454755</v>
      </c>
    </row>
    <row r="62" spans="1:12" s="2" customFormat="1" ht="13.5" customHeight="1">
      <c r="A62" s="383" t="s">
        <v>2581</v>
      </c>
      <c r="B62" s="383"/>
      <c r="C62" s="383"/>
      <c r="D62" s="383"/>
      <c r="E62" s="383"/>
      <c r="F62" s="383"/>
      <c r="G62" s="19">
        <v>179</v>
      </c>
      <c r="H62" s="20"/>
      <c r="I62" s="70">
        <f>I60-I61</f>
        <v>-18037</v>
      </c>
      <c r="J62" s="70">
        <f>J60-J61</f>
        <v>220910</v>
      </c>
      <c r="L62" s="2" t="s">
        <v>2591</v>
      </c>
    </row>
    <row r="63" spans="1:10" s="2" customFormat="1" ht="13.5" customHeight="1">
      <c r="A63" s="404" t="s">
        <v>2658</v>
      </c>
      <c r="B63" s="404"/>
      <c r="C63" s="404"/>
      <c r="D63" s="404"/>
      <c r="E63" s="404"/>
      <c r="F63" s="404"/>
      <c r="G63" s="19">
        <v>180</v>
      </c>
      <c r="H63" s="20"/>
      <c r="I63" s="70">
        <f>IF(I60&gt;I61,I60-I61,0)</f>
        <v>0</v>
      </c>
      <c r="J63" s="70">
        <f>IF(J60&gt;J61,J60-J61,0)</f>
        <v>220910</v>
      </c>
    </row>
    <row r="64" spans="1:10" s="2" customFormat="1" ht="13.5" customHeight="1">
      <c r="A64" s="404" t="s">
        <v>778</v>
      </c>
      <c r="B64" s="404"/>
      <c r="C64" s="404"/>
      <c r="D64" s="404"/>
      <c r="E64" s="404"/>
      <c r="F64" s="404"/>
      <c r="G64" s="19">
        <v>181</v>
      </c>
      <c r="H64" s="20"/>
      <c r="I64" s="70">
        <f>IF(I61&gt;I60,I61-I60,0)</f>
        <v>18037</v>
      </c>
      <c r="J64" s="70">
        <f>IF(J61&gt;J60,J61-J60,0)</f>
        <v>0</v>
      </c>
    </row>
    <row r="65" spans="1:12" s="2" customFormat="1" ht="13.5" customHeight="1">
      <c r="A65" s="383" t="s">
        <v>2620</v>
      </c>
      <c r="B65" s="383"/>
      <c r="C65" s="383"/>
      <c r="D65" s="383"/>
      <c r="E65" s="383"/>
      <c r="F65" s="383"/>
      <c r="G65" s="19">
        <v>182</v>
      </c>
      <c r="H65" s="20"/>
      <c r="I65" s="71"/>
      <c r="J65" s="71">
        <v>27579</v>
      </c>
      <c r="L65" s="2" t="s">
        <v>2591</v>
      </c>
    </row>
    <row r="66" spans="1:12" s="2" customFormat="1" ht="13.5" customHeight="1">
      <c r="A66" s="383" t="s">
        <v>2582</v>
      </c>
      <c r="B66" s="383"/>
      <c r="C66" s="383"/>
      <c r="D66" s="383"/>
      <c r="E66" s="383"/>
      <c r="F66" s="383"/>
      <c r="G66" s="19">
        <v>183</v>
      </c>
      <c r="H66" s="20"/>
      <c r="I66" s="70">
        <f>I62-I65</f>
        <v>-18037</v>
      </c>
      <c r="J66" s="70">
        <f>J62-J65</f>
        <v>193331</v>
      </c>
      <c r="L66" s="2" t="s">
        <v>2591</v>
      </c>
    </row>
    <row r="67" spans="1:10" s="2" customFormat="1" ht="13.5" customHeight="1">
      <c r="A67" s="404" t="s">
        <v>779</v>
      </c>
      <c r="B67" s="404"/>
      <c r="C67" s="404"/>
      <c r="D67" s="404"/>
      <c r="E67" s="404"/>
      <c r="F67" s="404"/>
      <c r="G67" s="19">
        <v>184</v>
      </c>
      <c r="H67" s="20"/>
      <c r="I67" s="70">
        <f>IF(I66&gt;0,I66,0)</f>
        <v>0</v>
      </c>
      <c r="J67" s="70">
        <f>IF(J66&gt;0,J66,0)</f>
        <v>193331</v>
      </c>
    </row>
    <row r="68" spans="1:10" s="2" customFormat="1" ht="13.5" customHeight="1">
      <c r="A68" s="421" t="s">
        <v>1472</v>
      </c>
      <c r="B68" s="421"/>
      <c r="C68" s="421"/>
      <c r="D68" s="421"/>
      <c r="E68" s="421"/>
      <c r="F68" s="421"/>
      <c r="G68" s="21">
        <v>185</v>
      </c>
      <c r="H68" s="22"/>
      <c r="I68" s="85">
        <f>IF(I66&lt;0,-I66,0)</f>
        <v>18037</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83" activePane="bottomLeft" state="frozen"/>
      <selection pane="topLeft" activeCell="A1" sqref="A1"/>
      <selection pane="bottomLeft" activeCell="I88" sqref="I88:J88"/>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01.01.2017. do 31.12.2017.</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32777395651; OPĆINSKO KOMUNALNO PODUZEĆE PARK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59"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32777395651; OPĆINSKO KOMUNALNO PODUZEĆE PARK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32777395651; OPĆINSKO KOMUNALNO PODUZEĆE PARK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01.01.2017. do 31.12.2017.</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32777395651; OPĆINSKO KOMUNALNO PODUZEĆE PARK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Anita</cp:lastModifiedBy>
  <cp:lastPrinted>2017-01-04T10:24:58Z</cp:lastPrinted>
  <dcterms:created xsi:type="dcterms:W3CDTF">2008-10-17T11:51:54Z</dcterms:created>
  <dcterms:modified xsi:type="dcterms:W3CDTF">2018-06-20T06:45:31Z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